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95" windowHeight="8595" activeTab="4"/>
  </bookViews>
  <sheets>
    <sheet name="Sheet1" sheetId="1" r:id="rId1"/>
    <sheet name="Sheet2" sheetId="2" r:id="rId2"/>
    <sheet name="Sheet3" sheetId="3" r:id="rId3"/>
    <sheet name="Sheet5" sheetId="4" r:id="rId4"/>
    <sheet name="Sheet4" sheetId="5" r:id="rId5"/>
  </sheets>
  <externalReferences>
    <externalReference r:id="rId8"/>
  </externalReferences>
  <definedNames/>
  <calcPr fullCalcOnLoad="1"/>
</workbook>
</file>

<file path=xl/sharedStrings.xml><?xml version="1.0" encoding="utf-8"?>
<sst xmlns="http://schemas.openxmlformats.org/spreadsheetml/2006/main" count="268" uniqueCount="205">
  <si>
    <t>ORNAPAPER BERHAD (573695-W)</t>
  </si>
  <si>
    <t xml:space="preserve">UNAUDITED FINANCIAL RESULTS </t>
  </si>
  <si>
    <t>FOR THE QUARTER ENDED 31 MARCH 2006</t>
  </si>
  <si>
    <t>EXPLANATORY NOTES PURSUANT TO FRS 134</t>
  </si>
  <si>
    <t>Basis of Preparation</t>
  </si>
  <si>
    <t>Changes in Accounting Policies</t>
  </si>
  <si>
    <t>Auditors' Report on Preceding Annual Financial Statements</t>
  </si>
  <si>
    <t>The auditors' report on the financial statements for the year ended 31 December 2005 was not qualified.</t>
  </si>
  <si>
    <t>Seasonal or Cyclical Factors of Operations</t>
  </si>
  <si>
    <t>The business operation for the period were not affected by seasonal or cyclical factors.</t>
  </si>
  <si>
    <t>Unusual Items Affecting Assets, Liabilities, Equity, Net Income or Cash Flows.</t>
  </si>
  <si>
    <t xml:space="preserve">There are no items affecting assets, liabilities, equity, net income or cash flows that are unusual because of their </t>
  </si>
  <si>
    <t>nature, size or incidence.</t>
  </si>
  <si>
    <t>Changes in Estimates</t>
  </si>
  <si>
    <t>There is no change in the estimates of amounts reported in the current quarter and the current financial period to date.</t>
  </si>
  <si>
    <t xml:space="preserve"> </t>
  </si>
  <si>
    <t>Issuance, cancellation, repurchase, resale and repayment of debts and equity securities</t>
  </si>
  <si>
    <t>There were no issuances, cancellation, repurchases, resale and repayment of debts and equity securities for the current quarter and the current financial period to date.</t>
  </si>
  <si>
    <t>Dividends paid</t>
  </si>
  <si>
    <t>No dividends was paid or declared during the current quarter of the financial period.</t>
  </si>
  <si>
    <t>Segmental reporting</t>
  </si>
  <si>
    <t>By Geographical Location -</t>
  </si>
  <si>
    <t>Revenue</t>
  </si>
  <si>
    <t>Profit / (Loss) Before Tax</t>
  </si>
  <si>
    <t>3 Months Ended</t>
  </si>
  <si>
    <t>RM'000</t>
  </si>
  <si>
    <t>Malaysia</t>
  </si>
  <si>
    <t>Vietnam</t>
  </si>
  <si>
    <t>Republic of China</t>
  </si>
  <si>
    <t>Valuation of property, plant and equipment</t>
  </si>
  <si>
    <t>There were no revaluation for property, plant and equipment of the Group.</t>
  </si>
  <si>
    <t>Material events subsequent to the end of the interim period</t>
  </si>
  <si>
    <t>There were no material events subsequent to the end of the interim period reported that have not been reflected in the financial statements</t>
  </si>
  <si>
    <t>Changes in the composition of the Group</t>
  </si>
  <si>
    <t>There were no changes in the composition of the Group for the current quarter and the current financial period to date.</t>
  </si>
  <si>
    <t>Changes in the contingent liabilities or contingent assets</t>
  </si>
  <si>
    <t>There was no material changes in contingent liabilities or contingent assets for the current financial period except for the corporate guarantee up to a limit of RM75 million given by the Company to financial institutions for credit facilities granted to subsidiaries.</t>
  </si>
  <si>
    <t>Capital Commitments</t>
  </si>
  <si>
    <t>The following amount of capital expenditure not provided for in these interim financial statements are as follows:</t>
  </si>
  <si>
    <t>Contracted but not provided for:</t>
  </si>
  <si>
    <t>Acquisition of property, plant and equipment</t>
  </si>
  <si>
    <t>Related Party Transactions</t>
  </si>
  <si>
    <t>The related party transactions of the group during the financial quarter reported is as follow:</t>
  </si>
  <si>
    <t>Current Quarter</t>
  </si>
  <si>
    <t xml:space="preserve"> 3 Months Period</t>
  </si>
  <si>
    <t>I</t>
  </si>
  <si>
    <t>Sales of Carton Boxes</t>
  </si>
  <si>
    <t>Perfect Food Manufacturing (M) Sdn. Bhd.</t>
  </si>
  <si>
    <t>The above company is one in which Sai Chin Hock a former director (resigned on 1 September 2004), has interest</t>
  </si>
  <si>
    <t>Poh Huat Furniture Industries (M) Sdn. Bhd.</t>
  </si>
  <si>
    <t>Poh Huat Woodwork (M) Sdn. Bhd.</t>
  </si>
  <si>
    <t>Poh Huat Furniture Industries Vietnam Ltd.</t>
  </si>
  <si>
    <t>The above companies is one in which Tay Kim Huat, a Director and substantial shareholder of a foreign subsidiary has interest</t>
  </si>
  <si>
    <t>Total:</t>
  </si>
  <si>
    <t>The directors are of the opinion that the transactions above has been entered into in the normal course of business based on negotiated and mutually agreed terms.</t>
  </si>
  <si>
    <t>Review of Performance</t>
  </si>
  <si>
    <t>The Group registered a turnover of RM50.8 million which is approximately 26% higher than RM40.2 million registered in the preceding year corresponding period primarily due to revenue generated by a foreign subsidiary.</t>
  </si>
  <si>
    <t>Despite the  increase in turnover, the Group registered a loss before tax of RM2.78 million as compared to loss before tax of RM1.23 million of the preceding year corresponding period.</t>
  </si>
  <si>
    <t>The loss was mainly attributable to losses incurred by a foreign subsidiary during the reporting quarter as that subsidiary has yet to operate under optimal operating capacity under which cost efficiencies from economies of scale could have been achieved.</t>
  </si>
  <si>
    <t xml:space="preserve">Comparison with immediate preceding quarter. </t>
  </si>
  <si>
    <t>For the current quarter under review, the Group incurred a loss before tax of RM2.78 million as compared to loss before tax of RM2.94 million registered in the previous quarter.</t>
  </si>
  <si>
    <t>Current Year Prospects</t>
  </si>
  <si>
    <t>The Board expects the Group to continue to operate under an excess capacity business environment with intense price competition for the remaining quarters.</t>
  </si>
  <si>
    <t>Variance from Forecast Profit and Profit Guarantee</t>
  </si>
  <si>
    <t>Not Applicable</t>
  </si>
  <si>
    <t xml:space="preserve">Taxation </t>
  </si>
  <si>
    <t>( RM'000 )</t>
  </si>
  <si>
    <t>Income Tax</t>
  </si>
  <si>
    <t>- Current Quarter</t>
  </si>
  <si>
    <t>- Under/(Over) provision in prior year</t>
  </si>
  <si>
    <t>Deferred Taxation</t>
  </si>
  <si>
    <t>Effective Tax Rate</t>
  </si>
  <si>
    <t>Corporate Rate</t>
  </si>
  <si>
    <t>Variance</t>
  </si>
  <si>
    <t>Effective Tax Rate as per Income Statement</t>
  </si>
  <si>
    <t>The effective tax rate is higher due to the losses incurred by  foreign subsidiaries cannot be used to set off against the taxable profits earned by other Malaysian subsidiaries for tax purposes.</t>
  </si>
  <si>
    <t>Profit on sale of unquoted investments and properties</t>
  </si>
  <si>
    <t>There were no disposal of investments/properties during the financial period.</t>
  </si>
  <si>
    <t>Purchase or disposal of Quoted Securities</t>
  </si>
  <si>
    <t>There were no purchases and disposals of quoted securities during the financial period.</t>
  </si>
  <si>
    <t>Status of Corporate Proposals</t>
  </si>
  <si>
    <t>There are no other corporate proposals announced but not completed at the latest practicable date which shall not be earlier than 7 days from the date of this quarterly report.</t>
  </si>
  <si>
    <t>Company borrowings and Debt Securities</t>
  </si>
  <si>
    <t>The Company does not have or issue any debt securities or long-term borrowings during the quarter period.</t>
  </si>
  <si>
    <t>The borrowings of the Company as at the end of the current financial quarter are as follows:-</t>
  </si>
  <si>
    <t>Type of Borrowing</t>
  </si>
  <si>
    <t>Total</t>
  </si>
  <si>
    <t>Short Term</t>
  </si>
  <si>
    <t>Long Term</t>
  </si>
  <si>
    <t>Bank Overdrafts - secured</t>
  </si>
  <si>
    <t>Trade Bills - secured</t>
  </si>
  <si>
    <t>Hire Purchase Payables - secured</t>
  </si>
  <si>
    <t>Term Loan - Secured</t>
  </si>
  <si>
    <t>The borrowings are denominated in the following currencies:</t>
  </si>
  <si>
    <t>Equivalent</t>
  </si>
  <si>
    <t>(RM'000)</t>
  </si>
  <si>
    <t>Ringgit Malaysia</t>
  </si>
  <si>
    <t>United States Dollars</t>
  </si>
  <si>
    <t>Total Borrowings</t>
  </si>
  <si>
    <t>Off Balance Sheet Financial Instruments</t>
  </si>
  <si>
    <t>There were no financial instruments with off balance sheet risk as at the date of this report.</t>
  </si>
  <si>
    <t>Changes in Material Litigation</t>
  </si>
  <si>
    <t>There was no material litigation as at the date of this report.</t>
  </si>
  <si>
    <t>Dividend Payable</t>
  </si>
  <si>
    <t>The Directors do not recommend any dividend  to be paid in respect of the current financial period.</t>
  </si>
  <si>
    <t>Earnings Per Share</t>
  </si>
  <si>
    <t>The computation of earnings per share is as follows :-</t>
  </si>
  <si>
    <t>Issued ordinary sharers at beginning of period</t>
  </si>
  <si>
    <t>Issued ordinary shares at end of period</t>
  </si>
  <si>
    <t>Weighted average number of ordinary shares</t>
  </si>
  <si>
    <t>Net Loss attributable to ordinary equity holders of</t>
  </si>
  <si>
    <t>the parent (RM)</t>
  </si>
  <si>
    <t>Basic (loss) / earnings per share ( sen )</t>
  </si>
  <si>
    <t>Diluted (loss) / earnings per share ( sen )</t>
  </si>
  <si>
    <t>N/A</t>
  </si>
  <si>
    <t>Authorised For Issue</t>
  </si>
  <si>
    <t>The interim financial statements were authorised for issue by the Board of Directors in accordance with a resolution of the Directors on 26 May 2006.</t>
  </si>
  <si>
    <t>By Order of the Board</t>
  </si>
  <si>
    <t>Ornapaper Berhad</t>
  </si>
  <si>
    <t>Sean Ne Teo</t>
  </si>
  <si>
    <t>Melaka</t>
  </si>
  <si>
    <t>ORNAPAPER BERHAD</t>
  </si>
  <si>
    <t>(Company No.: 573695 W)</t>
  </si>
  <si>
    <t>(Incorporated in Malaysia)</t>
  </si>
  <si>
    <t>CONDENSED CONSOLIDATED INCOME STATEMENT FOR THE 3 MONTHS PERIOD ENDED</t>
  </si>
  <si>
    <t>31 MARCH 2006</t>
  </si>
  <si>
    <t>Cost of Sales</t>
  </si>
  <si>
    <t>Gross Profit</t>
  </si>
  <si>
    <t>Other Income</t>
  </si>
  <si>
    <t>Administrative and Other Expenses</t>
  </si>
  <si>
    <t>Interest Income</t>
  </si>
  <si>
    <t>Finance Cost</t>
  </si>
  <si>
    <t xml:space="preserve">Loss before Taxation </t>
  </si>
  <si>
    <t>Taxation</t>
  </si>
  <si>
    <t>Loss for the period</t>
  </si>
  <si>
    <t>Attributable to :</t>
  </si>
  <si>
    <t>Equity holder of the parent</t>
  </si>
  <si>
    <t>Minority Interest</t>
  </si>
  <si>
    <t>Loss per Share (Note 27)</t>
  </si>
  <si>
    <t xml:space="preserve"> - Basic ( Sen )</t>
  </si>
  <si>
    <t>The condensed consolidated income statement should be read in conjunction with the audited financial statements for the year ended 31 December 2005 and the accompanying explanatory notes attached to the interim financial statements</t>
  </si>
  <si>
    <t>CONDENSED CONSOLIDATED BALANCE SHEET AS AT</t>
  </si>
  <si>
    <t>As At</t>
  </si>
  <si>
    <t>NON-CURRENT ASSETS</t>
  </si>
  <si>
    <t xml:space="preserve">Property,Plant and Equipment </t>
  </si>
  <si>
    <t>Prepaid Lease Payment</t>
  </si>
  <si>
    <t>Intangible assets</t>
  </si>
  <si>
    <t>Other Investment</t>
  </si>
  <si>
    <t>Long term deposits</t>
  </si>
  <si>
    <t>Deffered Tax Assets</t>
  </si>
  <si>
    <t>CURRENT ASSETS</t>
  </si>
  <si>
    <t>Inventories</t>
  </si>
  <si>
    <t>Trade Receivables</t>
  </si>
  <si>
    <t>Other Receivables</t>
  </si>
  <si>
    <t>Cash and Bank Balances</t>
  </si>
  <si>
    <t>CURRENT LIABILITIES</t>
  </si>
  <si>
    <t>Short Term Borrowings</t>
  </si>
  <si>
    <t>Trade Payables</t>
  </si>
  <si>
    <t>Other Payables</t>
  </si>
  <si>
    <t>NET CURRENT LIABILITIES</t>
  </si>
  <si>
    <t>EQUITY AND LIABILITIES</t>
  </si>
  <si>
    <t>Equity attributable to equity holders of the parent</t>
  </si>
  <si>
    <t xml:space="preserve">Share capital </t>
  </si>
  <si>
    <t>Share premium</t>
  </si>
  <si>
    <t>Other reserves</t>
  </si>
  <si>
    <t>Retained Earnings</t>
  </si>
  <si>
    <t>Minority Interests</t>
  </si>
  <si>
    <t>Total Equity</t>
  </si>
  <si>
    <t>Negative goodwill</t>
  </si>
  <si>
    <t>Long Term Borrowings</t>
  </si>
  <si>
    <t>Deffered Tax Liabilities</t>
  </si>
  <si>
    <t>Non - Current Liabilities</t>
  </si>
  <si>
    <t>Net Assets Per Share (RM)</t>
  </si>
  <si>
    <t>The condensed consolidated balance sheet should be read in conjunction with the audited financial statements for the year ended 31 December 2005 and the accompanying explanatory notes attached to the interim financial statements</t>
  </si>
  <si>
    <t>CONDENSED CONSOLIDATED STATEMENT OF CHANGES IN EQUITY FOR THE 3 MONTHS PERIOD ENDED</t>
  </si>
  <si>
    <t>Non Distributable</t>
  </si>
  <si>
    <t>Distributable</t>
  </si>
  <si>
    <t>Share Capital</t>
  </si>
  <si>
    <t>Share Premium</t>
  </si>
  <si>
    <t>Exchange Reserve</t>
  </si>
  <si>
    <t>At  01 Jan 2006</t>
  </si>
  <si>
    <t>Effect of adopting FRS 3</t>
  </si>
  <si>
    <t>Foreign Exchange Reserve</t>
  </si>
  <si>
    <t>Net Loss For The Period</t>
  </si>
  <si>
    <t>At  31 Mar 2006</t>
  </si>
  <si>
    <t>At 01 Jan 2005</t>
  </si>
  <si>
    <t>Issue of Ordinary Share:</t>
  </si>
  <si>
    <t>Acquisition of Subsidiary</t>
  </si>
  <si>
    <t>Dividends</t>
  </si>
  <si>
    <t>At  31 Mar 2005</t>
  </si>
  <si>
    <t>The condensed consolidated statement of changes in equity should be read in conjunction with the audited financial statements for the year ended 31 December 2005 and the accompanying explanatory notes attached to the interim financial statements</t>
  </si>
  <si>
    <t>CONDENSED CONSOLIDATED CASH FLOW STATEMENT FOR THE 3 MONTHS PERIOD ENDED</t>
  </si>
  <si>
    <t>Net Cash Generated From / (Used In) Operating Activities</t>
  </si>
  <si>
    <t>Net Cash Generated From / (Used In) Investing Activities</t>
  </si>
  <si>
    <t>Net Cash Generated From / (Used In) Financing Activities</t>
  </si>
  <si>
    <t>NET DECREASE IN CASH AND CASH EQUIVALENTS</t>
  </si>
  <si>
    <t>EFFECT OF EXCHANGE RATE CHANGES</t>
  </si>
  <si>
    <t>CASH AND CASH EQUIVALENTS AT BEGINNING OF THE PERIOD</t>
  </si>
  <si>
    <t>CASH AND CASH EQUIVALENTS AT END OF THE PERIOD</t>
  </si>
  <si>
    <t>Cash and cash equivalents comprise:</t>
  </si>
  <si>
    <t>Cash and bank balances</t>
  </si>
  <si>
    <t>Bank Overdrafts</t>
  </si>
  <si>
    <t>The condensed consolidated cash flow statement should be read in conjunction with the audited financial statements for the year ended 31 December 2005 and the accompanying explanatory notes attached to the interim financial statements</t>
  </si>
  <si>
    <t>Chua Siew Chuan</t>
  </si>
  <si>
    <t>Company Secretaries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</si>
</sst>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mmm\-yyyy"/>
  </numFmts>
  <fonts count="16">
    <font>
      <sz val="10"/>
      <name val="Arial"/>
      <family val="0"/>
    </font>
    <font>
      <sz val="10"/>
      <name val="Times New Roman"/>
      <family val="0"/>
    </font>
    <font>
      <b/>
      <sz val="10"/>
      <name val="Times New Roman"/>
      <family val="1"/>
    </font>
    <font>
      <sz val="12"/>
      <name val="Times New Roman"/>
      <family val="1"/>
    </font>
    <font>
      <b/>
      <u val="single"/>
      <sz val="10"/>
      <name val="Times New Roman"/>
      <family val="1"/>
    </font>
    <font>
      <sz val="10"/>
      <color indexed="10"/>
      <name val="Times New Roman"/>
      <family val="1"/>
    </font>
    <font>
      <b/>
      <sz val="10"/>
      <color indexed="10"/>
      <name val="Times New Roman"/>
      <family val="1"/>
    </font>
    <font>
      <u val="single"/>
      <sz val="10"/>
      <name val="Times New Roman"/>
      <family val="1"/>
    </font>
    <font>
      <i/>
      <sz val="10"/>
      <name val="Times New Roman"/>
      <family val="1"/>
    </font>
    <font>
      <b/>
      <i/>
      <sz val="10"/>
      <name val="Times New Roman"/>
      <family val="1"/>
    </font>
    <font>
      <sz val="11"/>
      <name val="Book Antiqua"/>
      <family val="0"/>
    </font>
    <font>
      <b/>
      <i/>
      <u val="single"/>
      <sz val="10"/>
      <name val="Times New Roman"/>
      <family val="1"/>
    </font>
    <font>
      <b/>
      <sz val="14"/>
      <name val="Times New Roman"/>
      <family val="1"/>
    </font>
    <font>
      <b/>
      <sz val="12"/>
      <name val="Times New Roman"/>
      <family val="1"/>
    </font>
    <font>
      <b/>
      <u val="single"/>
      <sz val="12"/>
      <name val="Times New Roman"/>
      <family val="1"/>
    </font>
    <font>
      <b/>
      <sz val="11"/>
      <name val="Times New Roman"/>
      <family val="1"/>
    </font>
  </fonts>
  <fills count="2">
    <fill>
      <patternFill/>
    </fill>
    <fill>
      <patternFill patternType="gray125"/>
    </fill>
  </fills>
  <borders count="12">
    <border>
      <left/>
      <right/>
      <top/>
      <bottom/>
      <diagonal/>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s>
  <cellStyleXfs count="21">
    <xf numFmtId="41"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10" fillId="0" borderId="0" applyFill="0" applyBorder="0" applyProtection="0">
      <alignment vertical="center"/>
    </xf>
    <xf numFmtId="9" fontId="0" fillId="0" borderId="0" applyFont="0" applyFill="0" applyBorder="0" applyAlignment="0" applyProtection="0"/>
  </cellStyleXfs>
  <cellXfs count="133">
    <xf numFmtId="0" fontId="0" fillId="0" borderId="0" xfId="0" applyAlignment="1">
      <alignment/>
    </xf>
    <xf numFmtId="0" fontId="2" fillId="0" borderId="0" xfId="0" applyFont="1"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horizontal="left"/>
    </xf>
    <xf numFmtId="0" fontId="2" fillId="0" borderId="0" xfId="0" applyFont="1" applyAlignment="1" quotePrefix="1">
      <alignment horizontal="left"/>
    </xf>
    <xf numFmtId="0" fontId="1" fillId="0" borderId="0" xfId="0" applyFont="1" applyAlignment="1" quotePrefix="1">
      <alignment/>
    </xf>
    <xf numFmtId="0" fontId="5" fillId="0" borderId="0" xfId="0" applyFont="1" applyAlignment="1">
      <alignment horizontal="left"/>
    </xf>
    <xf numFmtId="0" fontId="5" fillId="0" borderId="0" xfId="0" applyFont="1" applyAlignment="1">
      <alignment/>
    </xf>
    <xf numFmtId="0" fontId="2" fillId="0" borderId="0" xfId="0" applyFont="1" applyAlignment="1">
      <alignment horizontal="left"/>
    </xf>
    <xf numFmtId="0" fontId="6" fillId="0" borderId="0" xfId="0" applyFont="1" applyAlignment="1">
      <alignment/>
    </xf>
    <xf numFmtId="0" fontId="1" fillId="0" borderId="0" xfId="0" applyFont="1" applyAlignment="1" quotePrefix="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xf>
    <xf numFmtId="164" fontId="1" fillId="0" borderId="0" xfId="15" applyNumberFormat="1" applyFont="1" applyBorder="1" applyAlignment="1">
      <alignment/>
    </xf>
    <xf numFmtId="164" fontId="1" fillId="0" borderId="1" xfId="0" applyNumberFormat="1" applyFont="1" applyBorder="1" applyAlignment="1">
      <alignment/>
    </xf>
    <xf numFmtId="164" fontId="1" fillId="0" borderId="0" xfId="15" applyNumberFormat="1" applyFont="1" applyAlignment="1">
      <alignment/>
    </xf>
    <xf numFmtId="164" fontId="1" fillId="0" borderId="0" xfId="0" applyNumberFormat="1" applyFont="1" applyAlignment="1">
      <alignment/>
    </xf>
    <xf numFmtId="164" fontId="2" fillId="0" borderId="2" xfId="15" applyNumberFormat="1" applyFont="1" applyBorder="1" applyAlignment="1">
      <alignment/>
    </xf>
    <xf numFmtId="164" fontId="2" fillId="0" borderId="3" xfId="0" applyNumberFormat="1" applyFont="1" applyBorder="1" applyAlignment="1">
      <alignment/>
    </xf>
    <xf numFmtId="164" fontId="2" fillId="0" borderId="2" xfId="0" applyNumberFormat="1" applyFont="1" applyBorder="1" applyAlignment="1">
      <alignment/>
    </xf>
    <xf numFmtId="0" fontId="2" fillId="0" borderId="0" xfId="0" applyFont="1" applyFill="1" applyAlignment="1">
      <alignment horizontal="left"/>
    </xf>
    <xf numFmtId="0" fontId="2"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left" vertical="top" wrapText="1"/>
    </xf>
    <xf numFmtId="0" fontId="1" fillId="0" borderId="0" xfId="0" applyFont="1" applyFill="1" applyAlignment="1">
      <alignment/>
    </xf>
    <xf numFmtId="0" fontId="1" fillId="0" borderId="0" xfId="0" applyFont="1" applyFill="1" applyAlignment="1">
      <alignment horizontal="left" vertical="top"/>
    </xf>
    <xf numFmtId="0" fontId="7" fillId="0" borderId="0" xfId="0" applyFont="1" applyAlignment="1">
      <alignment/>
    </xf>
    <xf numFmtId="164" fontId="1" fillId="0" borderId="0" xfId="0" applyNumberFormat="1" applyFont="1" applyAlignment="1">
      <alignment horizontal="center"/>
    </xf>
    <xf numFmtId="0" fontId="8" fillId="0" borderId="0" xfId="0" applyFont="1" applyAlignment="1">
      <alignment horizontal="center" vertical="center" wrapText="1"/>
    </xf>
    <xf numFmtId="0" fontId="9" fillId="0" borderId="0" xfId="0" applyFont="1" applyAlignment="1">
      <alignment/>
    </xf>
    <xf numFmtId="164" fontId="2" fillId="0" borderId="4" xfId="15" applyNumberFormat="1" applyFont="1" applyBorder="1" applyAlignment="1">
      <alignment/>
    </xf>
    <xf numFmtId="0" fontId="8" fillId="0" borderId="0" xfId="0" applyFont="1" applyAlignment="1">
      <alignment/>
    </xf>
    <xf numFmtId="0" fontId="8" fillId="0" borderId="0" xfId="0" applyFont="1" applyAlignment="1">
      <alignment vertical="top" wrapText="1"/>
    </xf>
    <xf numFmtId="0" fontId="2" fillId="0" borderId="0" xfId="0" applyFont="1" applyFill="1" applyAlignment="1" quotePrefix="1">
      <alignment horizontal="left"/>
    </xf>
    <xf numFmtId="0" fontId="1" fillId="0" borderId="0" xfId="0" applyFont="1" applyAlignment="1" quotePrefix="1">
      <alignment horizontal="center"/>
    </xf>
    <xf numFmtId="0" fontId="6" fillId="0" borderId="0" xfId="0" applyFont="1" applyAlignment="1">
      <alignment horizontal="center"/>
    </xf>
    <xf numFmtId="165" fontId="2" fillId="0" borderId="0" xfId="0" applyNumberFormat="1" applyFont="1" applyAlignment="1">
      <alignment horizontal="center"/>
    </xf>
    <xf numFmtId="0" fontId="8" fillId="0" borderId="0" xfId="0" applyFont="1" applyAlignment="1">
      <alignment horizontal="center"/>
    </xf>
    <xf numFmtId="164" fontId="5" fillId="0" borderId="0" xfId="15" applyNumberFormat="1" applyFont="1" applyAlignment="1">
      <alignment/>
    </xf>
    <xf numFmtId="164" fontId="1" fillId="0" borderId="2" xfId="15" applyNumberFormat="1" applyFont="1" applyBorder="1" applyAlignment="1">
      <alignment/>
    </xf>
    <xf numFmtId="164" fontId="1" fillId="0" borderId="2" xfId="0" applyNumberFormat="1" applyFont="1" applyBorder="1" applyAlignment="1">
      <alignment/>
    </xf>
    <xf numFmtId="37" fontId="1" fillId="0" borderId="0" xfId="19" applyFont="1" applyFill="1">
      <alignment vertical="center"/>
    </xf>
    <xf numFmtId="9" fontId="1" fillId="0" borderId="0" xfId="20" applyFont="1" applyFill="1" applyAlignment="1">
      <alignment vertical="center"/>
    </xf>
    <xf numFmtId="9" fontId="1" fillId="0" borderId="0" xfId="0" applyNumberFormat="1" applyFont="1" applyAlignment="1">
      <alignment/>
    </xf>
    <xf numFmtId="9" fontId="1" fillId="0" borderId="0" xfId="20" applyFont="1" applyFill="1" applyBorder="1" applyAlignment="1">
      <alignment vertical="center"/>
    </xf>
    <xf numFmtId="9" fontId="1" fillId="0" borderId="0" xfId="0" applyNumberFormat="1" applyFont="1" applyBorder="1" applyAlignment="1">
      <alignment/>
    </xf>
    <xf numFmtId="9" fontId="1" fillId="0" borderId="2" xfId="20" applyFont="1" applyFill="1" applyBorder="1" applyAlignment="1">
      <alignment vertical="center"/>
    </xf>
    <xf numFmtId="9" fontId="1" fillId="0" borderId="2" xfId="0" applyNumberFormat="1" applyFont="1" applyBorder="1" applyAlignment="1">
      <alignment/>
    </xf>
    <xf numFmtId="0" fontId="1" fillId="0" borderId="0" xfId="0" applyFont="1" applyAlignment="1">
      <alignment vertical="top" wrapText="1"/>
    </xf>
    <xf numFmtId="0" fontId="2" fillId="0" borderId="0" xfId="0" applyFont="1" applyAlignment="1">
      <alignment horizontal="right"/>
    </xf>
    <xf numFmtId="0" fontId="7"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5" xfId="0" applyFont="1" applyBorder="1" applyAlignment="1">
      <alignment horizontal="center"/>
    </xf>
    <xf numFmtId="0" fontId="11" fillId="0" borderId="0" xfId="0" applyFont="1" applyAlignment="1">
      <alignment/>
    </xf>
    <xf numFmtId="0" fontId="1" fillId="0" borderId="5" xfId="0" applyFont="1" applyBorder="1" applyAlignment="1">
      <alignment/>
    </xf>
    <xf numFmtId="164" fontId="1" fillId="0" borderId="5" xfId="15" applyNumberFormat="1" applyFont="1" applyBorder="1" applyAlignment="1">
      <alignment/>
    </xf>
    <xf numFmtId="164" fontId="2" fillId="0" borderId="6" xfId="0" applyNumberFormat="1" applyFont="1" applyBorder="1" applyAlignment="1">
      <alignment/>
    </xf>
    <xf numFmtId="164" fontId="2" fillId="0" borderId="0" xfId="15" applyNumberFormat="1" applyFont="1" applyBorder="1" applyAlignment="1">
      <alignment/>
    </xf>
    <xf numFmtId="164" fontId="1" fillId="0" borderId="0" xfId="15" applyNumberFormat="1" applyFont="1" applyBorder="1" applyAlignment="1">
      <alignment horizontal="center"/>
    </xf>
    <xf numFmtId="0" fontId="1" fillId="0" borderId="0" xfId="0" applyFont="1" applyBorder="1" applyAlignment="1">
      <alignment/>
    </xf>
    <xf numFmtId="0" fontId="2" fillId="0" borderId="0" xfId="0" applyFont="1" applyAlignment="1" quotePrefix="1">
      <alignment horizontal="right"/>
    </xf>
    <xf numFmtId="37" fontId="1" fillId="0" borderId="0" xfId="0" applyNumberFormat="1" applyFont="1" applyAlignment="1">
      <alignment/>
    </xf>
    <xf numFmtId="43" fontId="1" fillId="0" borderId="0" xfId="15" applyFont="1" applyAlignment="1">
      <alignment/>
    </xf>
    <xf numFmtId="43" fontId="1" fillId="0" borderId="0" xfId="15" applyFont="1" applyAlignment="1">
      <alignment horizontal="right"/>
    </xf>
    <xf numFmtId="0" fontId="12" fillId="0" borderId="0" xfId="0" applyFont="1" applyAlignment="1">
      <alignment/>
    </xf>
    <xf numFmtId="0" fontId="3" fillId="0" borderId="0" xfId="0" applyFont="1" applyAlignment="1">
      <alignment/>
    </xf>
    <xf numFmtId="0" fontId="13" fillId="0" borderId="0" xfId="0" applyFont="1" applyAlignment="1">
      <alignment/>
    </xf>
    <xf numFmtId="0" fontId="13" fillId="0" borderId="0" xfId="0" applyFont="1" applyAlignment="1" quotePrefix="1">
      <alignment/>
    </xf>
    <xf numFmtId="164" fontId="2" fillId="0" borderId="7" xfId="15" applyNumberFormat="1" applyFont="1" applyBorder="1" applyAlignment="1">
      <alignment/>
    </xf>
    <xf numFmtId="43" fontId="5" fillId="0" borderId="0" xfId="0" applyNumberFormat="1" applyFont="1" applyAlignment="1">
      <alignment/>
    </xf>
    <xf numFmtId="43" fontId="5" fillId="0" borderId="0" xfId="15" applyFont="1" applyAlignment="1">
      <alignment/>
    </xf>
    <xf numFmtId="43" fontId="1" fillId="0" borderId="0" xfId="0" applyNumberFormat="1" applyFont="1" applyAlignment="1">
      <alignment/>
    </xf>
    <xf numFmtId="0" fontId="14" fillId="0" borderId="0" xfId="0" applyFont="1" applyAlignment="1">
      <alignment/>
    </xf>
    <xf numFmtId="0" fontId="14" fillId="0" borderId="0" xfId="0" applyFont="1" applyAlignment="1" quotePrefix="1">
      <alignment/>
    </xf>
    <xf numFmtId="43" fontId="2" fillId="0" borderId="0" xfId="0" applyNumberFormat="1" applyFont="1" applyAlignment="1">
      <alignment horizontal="center"/>
    </xf>
    <xf numFmtId="165" fontId="2" fillId="0" borderId="0" xfId="0" applyNumberFormat="1" applyFont="1" applyAlignment="1" quotePrefix="1">
      <alignment horizontal="center"/>
    </xf>
    <xf numFmtId="43" fontId="8" fillId="0" borderId="0" xfId="0" applyNumberFormat="1" applyFont="1" applyAlignment="1">
      <alignment horizontal="center"/>
    </xf>
    <xf numFmtId="164" fontId="1" fillId="0" borderId="0" xfId="15" applyNumberFormat="1" applyFont="1" applyAlignment="1">
      <alignment horizontal="right" vertical="center" wrapText="1" shrinkToFit="1"/>
    </xf>
    <xf numFmtId="164" fontId="1" fillId="0" borderId="7" xfId="15" applyNumberFormat="1" applyFont="1" applyBorder="1" applyAlignment="1">
      <alignment horizontal="right" vertical="center" wrapText="1" shrinkToFit="1"/>
    </xf>
    <xf numFmtId="164" fontId="1" fillId="0" borderId="0" xfId="15" applyNumberFormat="1" applyFont="1" applyAlignment="1">
      <alignment horizontal="center" vertical="center" wrapText="1" shrinkToFit="1"/>
    </xf>
    <xf numFmtId="164" fontId="1" fillId="0" borderId="8" xfId="15" applyNumberFormat="1" applyFont="1" applyBorder="1" applyAlignment="1">
      <alignment horizontal="right" vertical="center" wrapText="1" shrinkToFit="1"/>
    </xf>
    <xf numFmtId="164" fontId="1" fillId="0" borderId="9" xfId="15" applyNumberFormat="1" applyFont="1" applyBorder="1" applyAlignment="1">
      <alignment horizontal="right" vertical="center" wrapText="1" shrinkToFit="1"/>
    </xf>
    <xf numFmtId="164" fontId="1" fillId="0" borderId="9" xfId="15" applyNumberFormat="1" applyFont="1" applyFill="1" applyBorder="1" applyAlignment="1">
      <alignment horizontal="right" vertical="center" wrapText="1" shrinkToFit="1"/>
    </xf>
    <xf numFmtId="0" fontId="8" fillId="0" borderId="0" xfId="0" applyFont="1" applyAlignment="1" quotePrefix="1">
      <alignment/>
    </xf>
    <xf numFmtId="164" fontId="1" fillId="0" borderId="10" xfId="15" applyNumberFormat="1" applyFont="1" applyBorder="1" applyAlignment="1">
      <alignment horizontal="right" vertical="center" wrapText="1" shrinkToFit="1"/>
    </xf>
    <xf numFmtId="164" fontId="1" fillId="0" borderId="11" xfId="15" applyNumberFormat="1" applyFont="1" applyBorder="1" applyAlignment="1">
      <alignment horizontal="center" vertical="center" wrapText="1" shrinkToFit="1"/>
    </xf>
    <xf numFmtId="164" fontId="1" fillId="0" borderId="0" xfId="15" applyNumberFormat="1" applyFont="1" applyBorder="1" applyAlignment="1">
      <alignment horizontal="center" vertical="center" wrapText="1" shrinkToFit="1"/>
    </xf>
    <xf numFmtId="164" fontId="2" fillId="0" borderId="2" xfId="15" applyNumberFormat="1" applyFont="1" applyBorder="1" applyAlignment="1">
      <alignment horizontal="right" vertical="center" wrapText="1" shrinkToFit="1"/>
    </xf>
    <xf numFmtId="164" fontId="1" fillId="0" borderId="11" xfId="15" applyNumberFormat="1" applyFont="1" applyBorder="1" applyAlignment="1">
      <alignment horizontal="right" vertical="center" wrapText="1" shrinkToFit="1"/>
    </xf>
    <xf numFmtId="164" fontId="1" fillId="0" borderId="0" xfId="15" applyNumberFormat="1" applyFont="1" applyBorder="1" applyAlignment="1">
      <alignment horizontal="right" vertical="center" wrapText="1" shrinkToFit="1"/>
    </xf>
    <xf numFmtId="43" fontId="1" fillId="0" borderId="0" xfId="15" applyFont="1" applyAlignment="1">
      <alignment horizontal="right" vertical="center" wrapText="1" shrinkToFit="1"/>
    </xf>
    <xf numFmtId="43" fontId="1" fillId="0" borderId="0" xfId="15" applyFont="1" applyAlignment="1">
      <alignment horizontal="center" vertical="center" wrapText="1" shrinkToFit="1"/>
    </xf>
    <xf numFmtId="43" fontId="1" fillId="0" borderId="0" xfId="15" applyNumberFormat="1" applyFont="1" applyAlignment="1">
      <alignment horizontal="right" vertical="center" wrapText="1" shrinkToFit="1"/>
    </xf>
    <xf numFmtId="43" fontId="2" fillId="0" borderId="0" xfId="15" applyNumberFormat="1" applyFont="1" applyAlignment="1">
      <alignment/>
    </xf>
    <xf numFmtId="164" fontId="2" fillId="0" borderId="0" xfId="15" applyNumberFormat="1" applyFont="1" applyAlignment="1">
      <alignment/>
    </xf>
    <xf numFmtId="43" fontId="1" fillId="0" borderId="0" xfId="15" applyNumberFormat="1" applyFont="1" applyAlignment="1">
      <alignment/>
    </xf>
    <xf numFmtId="0" fontId="15" fillId="0" borderId="0" xfId="0" applyFont="1" applyAlignment="1">
      <alignment/>
    </xf>
    <xf numFmtId="164" fontId="2" fillId="0" borderId="0" xfId="15" applyNumberFormat="1" applyFont="1" applyAlignment="1">
      <alignment horizontal="center"/>
    </xf>
    <xf numFmtId="0" fontId="2" fillId="0" borderId="0" xfId="0" applyFont="1" applyAlignment="1">
      <alignment vertical="center" wrapText="1"/>
    </xf>
    <xf numFmtId="164" fontId="2" fillId="0" borderId="0" xfId="15" applyNumberFormat="1" applyFont="1" applyAlignment="1">
      <alignment horizontal="center" vertical="center" wrapText="1"/>
    </xf>
    <xf numFmtId="164" fontId="2" fillId="0" borderId="0" xfId="15" applyNumberFormat="1" applyFont="1" applyAlignment="1">
      <alignment horizontal="center" vertical="center"/>
    </xf>
    <xf numFmtId="15" fontId="2" fillId="0" borderId="0" xfId="0" applyNumberFormat="1" applyFont="1" applyAlignment="1">
      <alignment horizontal="left" vertical="center" wrapText="1"/>
    </xf>
    <xf numFmtId="15" fontId="2" fillId="0" borderId="0" xfId="0" applyNumberFormat="1" applyFont="1" applyFill="1" applyAlignment="1">
      <alignment horizontal="left"/>
    </xf>
    <xf numFmtId="0" fontId="1" fillId="0" borderId="0" xfId="0" applyFont="1" applyAlignment="1">
      <alignment horizontal="center" vertical="center" wrapText="1"/>
    </xf>
    <xf numFmtId="164" fontId="1" fillId="0" borderId="0" xfId="15" applyNumberFormat="1" applyFont="1" applyAlignment="1">
      <alignment horizontal="center" vertical="center" wrapText="1"/>
    </xf>
    <xf numFmtId="164" fontId="1" fillId="0" borderId="0" xfId="15" applyNumberFormat="1" applyFont="1" applyAlignment="1">
      <alignment vertical="center" wrapText="1"/>
    </xf>
    <xf numFmtId="0" fontId="1" fillId="0" borderId="0" xfId="0" applyFont="1" applyAlignment="1">
      <alignment vertical="center" wrapText="1"/>
    </xf>
    <xf numFmtId="164" fontId="1" fillId="0" borderId="11" xfId="15" applyNumberFormat="1" applyFont="1" applyBorder="1" applyAlignment="1">
      <alignment/>
    </xf>
    <xf numFmtId="164" fontId="1" fillId="0" borderId="0" xfId="15" applyNumberFormat="1" applyFont="1" applyAlignment="1">
      <alignment horizontal="right"/>
    </xf>
    <xf numFmtId="0" fontId="1" fillId="0" borderId="0" xfId="0" applyFont="1" applyAlignment="1">
      <alignment horizontal="left" vertical="top"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1" fillId="0" borderId="0" xfId="0" applyFont="1" applyFill="1" applyAlignment="1">
      <alignment horizontal="left" vertical="top" wrapText="1"/>
    </xf>
    <xf numFmtId="0" fontId="8" fillId="0" borderId="0" xfId="0" applyFont="1" applyAlignment="1">
      <alignment vertical="center" wrapText="1"/>
    </xf>
    <xf numFmtId="0" fontId="0" fillId="0" borderId="0" xfId="0" applyAlignment="1">
      <alignment vertical="center" wrapText="1"/>
    </xf>
    <xf numFmtId="0" fontId="1" fillId="0" borderId="0" xfId="0" applyFont="1" applyFill="1" applyAlignment="1">
      <alignment horizontal="left" vertical="center" wrapText="1"/>
    </xf>
    <xf numFmtId="15" fontId="1" fillId="0" borderId="0" xfId="0" applyNumberFormat="1" applyFont="1" applyAlignment="1">
      <alignment horizontal="left"/>
    </xf>
    <xf numFmtId="15" fontId="1" fillId="0" borderId="0" xfId="0" applyNumberFormat="1" applyFont="1" applyAlignment="1" quotePrefix="1">
      <alignment horizontal="left"/>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164" fontId="2" fillId="0" borderId="0" xfId="15" applyNumberFormat="1" applyFont="1" applyAlignment="1">
      <alignment horizontal="center" vertical="center" wrapText="1"/>
    </xf>
    <xf numFmtId="0" fontId="1" fillId="0" borderId="0" xfId="0" applyFont="1" applyAlignment="1">
      <alignment horizontal="center" vertical="center" wrapText="1"/>
    </xf>
  </cellXfs>
  <cellStyles count="7">
    <cellStyle name="Normal" xfId="0"/>
    <cellStyle name="Comma" xfId="15"/>
    <cellStyle name="Comma [0]" xfId="16"/>
    <cellStyle name="Currency" xfId="17"/>
    <cellStyle name="Currency [0]" xfId="18"/>
    <cellStyle name="Normal_1 LeadSchedul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8</xdr:col>
      <xdr:colOff>295275</xdr:colOff>
      <xdr:row>13</xdr:row>
      <xdr:rowOff>28575</xdr:rowOff>
    </xdr:to>
    <xdr:sp>
      <xdr:nvSpPr>
        <xdr:cNvPr id="1" name="TextBox 1"/>
        <xdr:cNvSpPr txBox="1">
          <a:spLocks noChangeArrowheads="1"/>
        </xdr:cNvSpPr>
      </xdr:nvSpPr>
      <xdr:spPr>
        <a:xfrm>
          <a:off x="190500" y="1304925"/>
          <a:ext cx="6372225" cy="828675"/>
        </a:xfrm>
        <a:prstGeom prst="rect">
          <a:avLst/>
        </a:prstGeom>
        <a:noFill/>
        <a:ln w="9525" cmpd="sng">
          <a:noFill/>
        </a:ln>
      </xdr:spPr>
      <xdr:txBody>
        <a:bodyPr vertOverflow="clip" wrap="square"/>
        <a:p>
          <a:pPr algn="just">
            <a:defRPr/>
          </a:pPr>
          <a:r>
            <a:rPr lang="en-US" cap="none" sz="1000" b="0" i="0" u="none" baseline="0"/>
            <a:t>The interim financial report is unaudited and has been prepared in compliance with FRS 134: Interim Financial Report and paragraph 9.22 of the Listing Requirements of Bursa Malaysia Securities Berhad (“Bursa Malaysia”).
The quarterly financial report should be read in conjunction with the annual audited financial statements of the Group for the year ended 31 December 2005.
</a:t>
          </a:r>
        </a:p>
      </xdr:txBody>
    </xdr:sp>
    <xdr:clientData/>
  </xdr:twoCellAnchor>
  <xdr:twoCellAnchor>
    <xdr:from>
      <xdr:col>1</xdr:col>
      <xdr:colOff>19050</xdr:colOff>
      <xdr:row>21</xdr:row>
      <xdr:rowOff>0</xdr:rowOff>
    </xdr:from>
    <xdr:to>
      <xdr:col>8</xdr:col>
      <xdr:colOff>314325</xdr:colOff>
      <xdr:row>21</xdr:row>
      <xdr:rowOff>0</xdr:rowOff>
    </xdr:to>
    <xdr:sp>
      <xdr:nvSpPr>
        <xdr:cNvPr id="2" name="TextBox 2"/>
        <xdr:cNvSpPr txBox="1">
          <a:spLocks noChangeArrowheads="1"/>
        </xdr:cNvSpPr>
      </xdr:nvSpPr>
      <xdr:spPr>
        <a:xfrm>
          <a:off x="209550" y="3400425"/>
          <a:ext cx="6372225" cy="0"/>
        </a:xfrm>
        <a:prstGeom prst="rect">
          <a:avLst/>
        </a:prstGeom>
        <a:noFill/>
        <a:ln w="9525" cmpd="sng">
          <a:noFill/>
        </a:ln>
      </xdr:spPr>
      <xdr:txBody>
        <a:bodyPr vertOverflow="clip" wrap="square"/>
        <a:p>
          <a:pPr algn="just">
            <a:defRPr/>
          </a:pPr>
          <a:r>
            <a:rPr lang="en-US" cap="none" sz="1000" b="0" i="0" u="none" baseline="0"/>
            <a:t>The change in accounting policy has been applied retrospectively and comparatives have been restated.  The effects of changes in accounting policy are as follows:</a:t>
          </a:r>
        </a:p>
      </xdr:txBody>
    </xdr:sp>
    <xdr:clientData/>
  </xdr:twoCellAnchor>
  <xdr:twoCellAnchor>
    <xdr:from>
      <xdr:col>1</xdr:col>
      <xdr:colOff>19050</xdr:colOff>
      <xdr:row>15</xdr:row>
      <xdr:rowOff>57150</xdr:rowOff>
    </xdr:from>
    <xdr:to>
      <xdr:col>8</xdr:col>
      <xdr:colOff>314325</xdr:colOff>
      <xdr:row>54</xdr:row>
      <xdr:rowOff>66675</xdr:rowOff>
    </xdr:to>
    <xdr:sp>
      <xdr:nvSpPr>
        <xdr:cNvPr id="3" name="TextBox 3"/>
        <xdr:cNvSpPr txBox="1">
          <a:spLocks noChangeArrowheads="1"/>
        </xdr:cNvSpPr>
      </xdr:nvSpPr>
      <xdr:spPr>
        <a:xfrm>
          <a:off x="209550" y="2486025"/>
          <a:ext cx="6372225" cy="6324600"/>
        </a:xfrm>
        <a:prstGeom prst="rect">
          <a:avLst/>
        </a:prstGeom>
        <a:no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a total 18 new/ revised Financial Reporting Standards and other interpretations (herein thereafter referred as FRSs) effective for the financial statements commencing 1 January 2006. 
The principal effects of the changes in accounting policies resulting from the adoption of the new/ revised FRSs are discussed below:
a) FRS 3: Business Combinations
Under FRS 3, the excess of the cost of acquisitions over the Group's interest in the net fair value of acquirees' identifiable assets, liabilities and contingent liabilities is recognised as goodwill.  Goodwill is carried at cost less accumulated impairment losses and is tested for impairment annually or more frequently if events or changes in circumstances indicate that it might be impaired.  Any impairment loss is recognised in profit or loss and subsequent reversal is not allowed.
Prior to 1 January 2006, goodwill was stated at cost less impairment losses and offsetted against negative goodwill and disclosed separately in the balance sheet.  Goodwill and negative goodwill are not amortised.
In accordance with the transitional provision of FRS 3, the negative goodwill of RM4,814,000 was derecognised with a corresponding increase in retained earnings.  The remaining goodwill of RM1,633,000 is now disclosed in the balance sheet as an intangible asset:
Goodwill on consolidation                                Negative Goodwill                   Goodwill                 Net
                                                                                 RM'000                               RM'000              RM'000
As at 1 Janaury 2006                                                (4,814)                                  1,633                  (3,181)   
Effect of FRS 3:
  Adjusted to opening retained earnings                     4,814                                        -                      4,814          
                                                                                -------------                            ------------          ------------
Disclosed as intangible asset                                         -                                       1,633                   1,633
                                                                                ========                           =======           =======
b) FRS 101: Presentation of Financial Statements.
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net profit or loss for the period.  A similar requirement is also applicable to the statement of the changes in equity.  FRS 101 also requires disclosure, on the face of the statement of changes in equity, total recognized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twoCellAnchor>
    <xdr:from>
      <xdr:col>1</xdr:col>
      <xdr:colOff>0</xdr:colOff>
      <xdr:row>8</xdr:row>
      <xdr:rowOff>9525</xdr:rowOff>
    </xdr:from>
    <xdr:to>
      <xdr:col>8</xdr:col>
      <xdr:colOff>295275</xdr:colOff>
      <xdr:row>13</xdr:row>
      <xdr:rowOff>28575</xdr:rowOff>
    </xdr:to>
    <xdr:sp>
      <xdr:nvSpPr>
        <xdr:cNvPr id="4" name="TextBox 4"/>
        <xdr:cNvSpPr txBox="1">
          <a:spLocks noChangeArrowheads="1"/>
        </xdr:cNvSpPr>
      </xdr:nvSpPr>
      <xdr:spPr>
        <a:xfrm>
          <a:off x="190500" y="1304925"/>
          <a:ext cx="6372225" cy="828675"/>
        </a:xfrm>
        <a:prstGeom prst="rect">
          <a:avLst/>
        </a:prstGeom>
        <a:noFill/>
        <a:ln w="9525" cmpd="sng">
          <a:noFill/>
        </a:ln>
      </xdr:spPr>
      <xdr:txBody>
        <a:bodyPr vertOverflow="clip" wrap="square"/>
        <a:p>
          <a:pPr algn="just">
            <a:defRPr/>
          </a:pPr>
          <a:r>
            <a:rPr lang="en-US" cap="none" sz="1000" b="0" i="0" u="none" baseline="0"/>
            <a:t>The interim financial report is unaudited and has been prepared in compliance with FRS 134: Interim Financial Report and paragraph 9.22 of the Listing Requirements of Bursa Malaysia Securities Berhad (“Bursa Malaysia”).
The quarterly financial report should be read in conjunction with the annual audited financial statements of the Group for the year ended 31 December 2005.
</a:t>
          </a:r>
        </a:p>
      </xdr:txBody>
    </xdr:sp>
    <xdr:clientData/>
  </xdr:twoCellAnchor>
  <xdr:twoCellAnchor>
    <xdr:from>
      <xdr:col>1</xdr:col>
      <xdr:colOff>19050</xdr:colOff>
      <xdr:row>21</xdr:row>
      <xdr:rowOff>0</xdr:rowOff>
    </xdr:from>
    <xdr:to>
      <xdr:col>8</xdr:col>
      <xdr:colOff>314325</xdr:colOff>
      <xdr:row>21</xdr:row>
      <xdr:rowOff>0</xdr:rowOff>
    </xdr:to>
    <xdr:sp>
      <xdr:nvSpPr>
        <xdr:cNvPr id="5" name="TextBox 5"/>
        <xdr:cNvSpPr txBox="1">
          <a:spLocks noChangeArrowheads="1"/>
        </xdr:cNvSpPr>
      </xdr:nvSpPr>
      <xdr:spPr>
        <a:xfrm>
          <a:off x="209550" y="3400425"/>
          <a:ext cx="6372225" cy="0"/>
        </a:xfrm>
        <a:prstGeom prst="rect">
          <a:avLst/>
        </a:prstGeom>
        <a:noFill/>
        <a:ln w="9525" cmpd="sng">
          <a:noFill/>
        </a:ln>
      </xdr:spPr>
      <xdr:txBody>
        <a:bodyPr vertOverflow="clip" wrap="square"/>
        <a:p>
          <a:pPr algn="just">
            <a:defRPr/>
          </a:pPr>
          <a:r>
            <a:rPr lang="en-US" cap="none" sz="1000" b="0" i="0" u="none" baseline="0"/>
            <a:t>The change in accounting policy has been applied retrospectively and comparatives have been restated.  The effects of changes in accounting policy are as follows:</a:t>
          </a:r>
        </a:p>
      </xdr:txBody>
    </xdr:sp>
    <xdr:clientData/>
  </xdr:twoCellAnchor>
  <xdr:twoCellAnchor>
    <xdr:from>
      <xdr:col>1</xdr:col>
      <xdr:colOff>19050</xdr:colOff>
      <xdr:row>15</xdr:row>
      <xdr:rowOff>57150</xdr:rowOff>
    </xdr:from>
    <xdr:to>
      <xdr:col>8</xdr:col>
      <xdr:colOff>314325</xdr:colOff>
      <xdr:row>54</xdr:row>
      <xdr:rowOff>66675</xdr:rowOff>
    </xdr:to>
    <xdr:sp>
      <xdr:nvSpPr>
        <xdr:cNvPr id="6" name="TextBox 6"/>
        <xdr:cNvSpPr txBox="1">
          <a:spLocks noChangeArrowheads="1"/>
        </xdr:cNvSpPr>
      </xdr:nvSpPr>
      <xdr:spPr>
        <a:xfrm>
          <a:off x="209550" y="2486025"/>
          <a:ext cx="6372225" cy="6324600"/>
        </a:xfrm>
        <a:prstGeom prst="rect">
          <a:avLst/>
        </a:prstGeom>
        <a:no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a total 18 new/ revised Financial Reporting Standards and other interpretations (herein thereafter referred as FRSs) effective for the financial statements commencing 1 January 2006. 
The principal effects of the changes in accounting policies resulting from the adoption of the new/ revised FRSs are discussed below:
a) FRS 3: Business Combinations
Under FRS 3, the excess of the cost of acquisitions over the Group's interest in the net fair value of acquirees' identifiable assets, liabilities and contingent liabilities is recognised as goodwill.  Goodwill is carried at cost less accumulated impairment losses and is tested for impairment annually or more frequently if events or changes in circumstances indicate that it might be impaired.  Any impairment loss is recognised in profit or loss and subsequent reversal is not allowed.
Prior to 1 January 2006, goodwill was stated at cost less impairment losses and offsetted against negative goodwill and disclosed separately in the balance sheet.  Goodwill and negative goodwill are not amortised.
In accordance with the transitional provision of FRS 3, the negative goodwill of RM4,814,000 was derecognised with a corresponding increase in retained earnings.  The remaining goodwill of RM1,633,000 is now disclosed in the balance sheet as an intangible asset:
Goodwill on consolidation                                Negative Goodwill                   Goodwill                 Net
                                                                                 RM'000                               RM'000              RM'000
As at 1 Janaury 2006                                                (4,814)                                  1,633                  (3,181)   
Effect of FRS 3:
  Adjusted to opening retained earnings                     4,814                                        -                      4,814          
                                                                                -------------                            ------------          ------------
Disclosed as intangible asset                                         -                                       1,633                   1,633
                                                                                ========                           =======           =======
b) FRS 101: Presentation of Financial Statements.
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net profit or loss for the period.  A similar requirement is also applicable to the statement of the changes in equity.  FRS 101 also requires disclosure, on the face of the statement of changes in equity, total recognized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_1Q0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ote"/>
      <sheetName val="A_PL"/>
      <sheetName val="A_BS"/>
      <sheetName val="A_CIE"/>
      <sheetName val="A_CF"/>
      <sheetName val="CIE"/>
      <sheetName val="PL"/>
      <sheetName val="BS"/>
      <sheetName val="CF"/>
      <sheetName val="CF_Working"/>
      <sheetName val="Journal_05Q1"/>
      <sheetName val="Journal_04Q4"/>
      <sheetName val="InterCoy_Sum"/>
      <sheetName val="InterCoy"/>
      <sheetName val="RPT_Sum"/>
      <sheetName val="EPS"/>
      <sheetName val="Commitment"/>
      <sheetName val="Corporate Guarantee"/>
      <sheetName val="RPT_Detail"/>
      <sheetName val="PL_YTD"/>
      <sheetName val="Working_PL_YTD"/>
      <sheetName val="Segmental"/>
      <sheetName val="fair value_JB, TR, PK"/>
      <sheetName val="Formula"/>
    </sheetNames>
    <sheetDataSet>
      <sheetData sheetId="1">
        <row r="14">
          <cell r="B14">
            <v>50765</v>
          </cell>
          <cell r="D14">
            <v>50765</v>
          </cell>
        </row>
        <row r="28">
          <cell r="B28">
            <v>-2778</v>
          </cell>
          <cell r="D28">
            <v>-2778</v>
          </cell>
        </row>
        <row r="30">
          <cell r="B30">
            <v>-73</v>
          </cell>
          <cell r="D30">
            <v>-73</v>
          </cell>
        </row>
        <row r="35">
          <cell r="B35">
            <v>-1787</v>
          </cell>
          <cell r="C35">
            <v>-824</v>
          </cell>
          <cell r="D35">
            <v>-1787</v>
          </cell>
          <cell r="E35">
            <v>-824</v>
          </cell>
        </row>
      </sheetData>
      <sheetData sheetId="2">
        <row r="1">
          <cell r="A1" t="str">
            <v>ORNAPAPER BERHAD</v>
          </cell>
        </row>
        <row r="2">
          <cell r="A2" t="str">
            <v>(Company No.: 573695 W)</v>
          </cell>
        </row>
        <row r="3">
          <cell r="A3" t="str">
            <v>(Incorporated in Malaysia)</v>
          </cell>
        </row>
        <row r="6">
          <cell r="A6" t="str">
            <v>31 MARCH 2006</v>
          </cell>
        </row>
      </sheetData>
      <sheetData sheetId="5">
        <row r="10">
          <cell r="J10">
            <v>11156</v>
          </cell>
          <cell r="M10">
            <v>809</v>
          </cell>
        </row>
      </sheetData>
      <sheetData sheetId="6">
        <row r="21">
          <cell r="I21">
            <v>8098.712202870618</v>
          </cell>
        </row>
        <row r="23">
          <cell r="H23">
            <v>-2343941</v>
          </cell>
        </row>
      </sheetData>
      <sheetData sheetId="7">
        <row r="11">
          <cell r="O11">
            <v>143739</v>
          </cell>
        </row>
        <row r="12">
          <cell r="O12">
            <v>0</v>
          </cell>
        </row>
        <row r="18">
          <cell r="O18">
            <v>272</v>
          </cell>
        </row>
        <row r="25">
          <cell r="O25">
            <v>25022</v>
          </cell>
        </row>
        <row r="27">
          <cell r="O27">
            <v>73587</v>
          </cell>
        </row>
        <row r="37">
          <cell r="O37">
            <v>3065</v>
          </cell>
        </row>
        <row r="48">
          <cell r="O48">
            <v>4949</v>
          </cell>
        </row>
        <row r="50">
          <cell r="O50">
            <v>2660</v>
          </cell>
        </row>
        <row r="56">
          <cell r="O56">
            <v>9841</v>
          </cell>
        </row>
        <row r="57">
          <cell r="O57">
            <v>59771</v>
          </cell>
        </row>
        <row r="58">
          <cell r="O58">
            <v>3636</v>
          </cell>
        </row>
        <row r="59">
          <cell r="B59">
            <v>912000</v>
          </cell>
          <cell r="J59">
            <v>189000</v>
          </cell>
          <cell r="O59">
            <v>3828</v>
          </cell>
        </row>
        <row r="60">
          <cell r="G60">
            <v>10079391</v>
          </cell>
          <cell r="O60">
            <v>77076</v>
          </cell>
        </row>
        <row r="62">
          <cell r="O62">
            <v>26414</v>
          </cell>
        </row>
        <row r="72">
          <cell r="O72">
            <v>7233</v>
          </cell>
        </row>
        <row r="82">
          <cell r="O82">
            <v>122</v>
          </cell>
        </row>
        <row r="143">
          <cell r="O143">
            <v>9236</v>
          </cell>
        </row>
        <row r="144">
          <cell r="B144">
            <v>7986180</v>
          </cell>
          <cell r="G144">
            <v>13900130</v>
          </cell>
          <cell r="J144">
            <v>2406303</v>
          </cell>
          <cell r="O144">
            <v>24508</v>
          </cell>
        </row>
        <row r="146">
          <cell r="O146">
            <v>33744</v>
          </cell>
        </row>
      </sheetData>
      <sheetData sheetId="15">
        <row r="53">
          <cell r="B53">
            <v>75250601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16"/>
  <sheetViews>
    <sheetView workbookViewId="0" topLeftCell="A152">
      <selection activeCell="A183" sqref="A183"/>
    </sheetView>
  </sheetViews>
  <sheetFormatPr defaultColWidth="9.140625" defaultRowHeight="12.75"/>
  <cols>
    <col min="1" max="1" width="2.8515625" style="2" customWidth="1"/>
    <col min="2" max="2" width="10.140625" style="2" bestFit="1" customWidth="1"/>
    <col min="3" max="3" width="14.00390625" style="2" bestFit="1" customWidth="1"/>
    <col min="4" max="5" width="9.140625" style="2" customWidth="1"/>
    <col min="6" max="6" width="18.7109375" style="2" customWidth="1"/>
    <col min="7" max="7" width="14.421875" style="2" bestFit="1" customWidth="1"/>
    <col min="8" max="8" width="15.57421875" style="2" customWidth="1"/>
    <col min="9" max="9" width="13.421875" style="2" bestFit="1" customWidth="1"/>
    <col min="10" max="10" width="7.8515625" style="2" customWidth="1"/>
    <col min="11" max="11" width="7.00390625" style="2" customWidth="1"/>
    <col min="12" max="16384" width="9.140625" style="2" customWidth="1"/>
  </cols>
  <sheetData>
    <row r="1" ht="12.75">
      <c r="A1" s="1" t="s">
        <v>0</v>
      </c>
    </row>
    <row r="2" ht="12.75">
      <c r="A2" s="2" t="s">
        <v>1</v>
      </c>
    </row>
    <row r="3" ht="12.75">
      <c r="A3" s="2" t="s">
        <v>2</v>
      </c>
    </row>
    <row r="5" spans="1:2" ht="12.75">
      <c r="A5" s="3" t="s">
        <v>3</v>
      </c>
      <c r="B5" s="3"/>
    </row>
    <row r="6" ht="12.75">
      <c r="A6" s="4"/>
    </row>
    <row r="7" spans="1:2" ht="12.75">
      <c r="A7" s="5">
        <v>1</v>
      </c>
      <c r="B7" s="1" t="s">
        <v>4</v>
      </c>
    </row>
    <row r="8" spans="1:2" ht="12.75">
      <c r="A8" s="4"/>
      <c r="B8" s="6"/>
    </row>
    <row r="9" spans="1:11" ht="12.75">
      <c r="A9" s="4"/>
      <c r="B9" s="4"/>
      <c r="C9" s="4"/>
      <c r="D9" s="4"/>
      <c r="E9" s="4"/>
      <c r="F9" s="4"/>
      <c r="G9" s="4"/>
      <c r="H9" s="4"/>
      <c r="I9" s="4"/>
      <c r="J9" s="4"/>
      <c r="K9" s="4"/>
    </row>
    <row r="10" spans="1:11" ht="12.75">
      <c r="A10" s="4"/>
      <c r="B10" s="4"/>
      <c r="C10" s="4"/>
      <c r="D10" s="4"/>
      <c r="E10" s="4"/>
      <c r="F10" s="4"/>
      <c r="G10" s="4"/>
      <c r="H10" s="4"/>
      <c r="I10" s="4"/>
      <c r="J10" s="4"/>
      <c r="K10" s="4"/>
    </row>
    <row r="11" spans="1:11" s="8" customFormat="1" ht="12.75">
      <c r="A11" s="7"/>
      <c r="C11" s="7"/>
      <c r="D11" s="7"/>
      <c r="E11" s="7"/>
      <c r="F11" s="7"/>
      <c r="G11" s="7"/>
      <c r="H11" s="7"/>
      <c r="I11" s="7"/>
      <c r="J11" s="7"/>
      <c r="K11" s="7"/>
    </row>
    <row r="12" spans="1:11" s="8" customFormat="1" ht="12.75">
      <c r="A12" s="7"/>
      <c r="C12" s="7"/>
      <c r="D12" s="7"/>
      <c r="E12" s="7"/>
      <c r="F12" s="7"/>
      <c r="G12" s="7"/>
      <c r="H12" s="7"/>
      <c r="I12" s="7"/>
      <c r="J12" s="7"/>
      <c r="K12" s="7"/>
    </row>
    <row r="13" spans="1:11" s="8" customFormat="1" ht="12.75">
      <c r="A13" s="7"/>
      <c r="C13" s="7"/>
      <c r="D13" s="7"/>
      <c r="E13" s="7"/>
      <c r="F13" s="7"/>
      <c r="G13" s="7"/>
      <c r="H13" s="7"/>
      <c r="I13" s="7"/>
      <c r="J13" s="7"/>
      <c r="K13" s="7"/>
    </row>
    <row r="14" spans="1:11" s="8" customFormat="1" ht="12.75">
      <c r="A14" s="7"/>
      <c r="C14" s="7"/>
      <c r="D14" s="7"/>
      <c r="E14" s="7"/>
      <c r="F14" s="7"/>
      <c r="G14" s="7"/>
      <c r="H14" s="7"/>
      <c r="I14" s="7"/>
      <c r="J14" s="7"/>
      <c r="K14" s="7"/>
    </row>
    <row r="15" spans="1:2" ht="12.75">
      <c r="A15" s="5">
        <v>2</v>
      </c>
      <c r="B15" s="1" t="s">
        <v>5</v>
      </c>
    </row>
    <row r="16" spans="1:2" ht="12.75">
      <c r="A16" s="4"/>
      <c r="B16" s="6"/>
    </row>
    <row r="17" spans="1:11" ht="12.75">
      <c r="A17" s="4"/>
      <c r="B17" s="4"/>
      <c r="C17" s="4"/>
      <c r="D17" s="4"/>
      <c r="E17" s="4"/>
      <c r="F17" s="4"/>
      <c r="G17" s="4"/>
      <c r="H17" s="4"/>
      <c r="I17" s="4"/>
      <c r="J17" s="4"/>
      <c r="K17" s="4"/>
    </row>
    <row r="18" spans="1:11" ht="12.75">
      <c r="A18" s="4"/>
      <c r="B18" s="4"/>
      <c r="C18" s="4"/>
      <c r="D18" s="4"/>
      <c r="E18" s="4"/>
      <c r="F18" s="4"/>
      <c r="G18" s="4"/>
      <c r="H18" s="4"/>
      <c r="I18" s="4"/>
      <c r="J18" s="4"/>
      <c r="K18" s="4"/>
    </row>
    <row r="19" spans="1:11" s="8" customFormat="1" ht="12.75">
      <c r="A19" s="7"/>
      <c r="C19" s="7"/>
      <c r="D19" s="7"/>
      <c r="E19" s="7"/>
      <c r="F19" s="7"/>
      <c r="G19" s="7"/>
      <c r="H19" s="7"/>
      <c r="I19" s="7"/>
      <c r="J19" s="7"/>
      <c r="K19" s="7"/>
    </row>
    <row r="20" spans="1:11" s="8" customFormat="1" ht="12.75">
      <c r="A20" s="7"/>
      <c r="C20" s="7"/>
      <c r="D20" s="7"/>
      <c r="E20" s="7"/>
      <c r="F20" s="7"/>
      <c r="G20" s="7"/>
      <c r="H20" s="7"/>
      <c r="I20" s="7"/>
      <c r="J20" s="7"/>
      <c r="K20" s="7"/>
    </row>
    <row r="21" spans="1:11" s="8" customFormat="1" ht="12.75">
      <c r="A21" s="7"/>
      <c r="C21" s="7"/>
      <c r="D21" s="7"/>
      <c r="E21" s="7"/>
      <c r="F21" s="7"/>
      <c r="G21" s="7"/>
      <c r="H21" s="7"/>
      <c r="I21" s="7"/>
      <c r="J21" s="7"/>
      <c r="K21" s="7"/>
    </row>
    <row r="22" spans="1:11" s="8" customFormat="1" ht="12.75">
      <c r="A22" s="7"/>
      <c r="C22" s="7"/>
      <c r="D22" s="7"/>
      <c r="E22" s="7"/>
      <c r="F22" s="7"/>
      <c r="G22" s="7"/>
      <c r="H22" s="7"/>
      <c r="I22" s="7"/>
      <c r="J22" s="7"/>
      <c r="K22" s="7"/>
    </row>
    <row r="23" spans="1:11" s="8" customFormat="1" ht="12.75">
      <c r="A23" s="7"/>
      <c r="C23" s="7"/>
      <c r="D23" s="7"/>
      <c r="E23" s="7"/>
      <c r="F23" s="7"/>
      <c r="G23" s="7"/>
      <c r="H23" s="7"/>
      <c r="I23" s="7"/>
      <c r="J23" s="7"/>
      <c r="K23" s="7"/>
    </row>
    <row r="24" spans="1:11" s="8" customFormat="1" ht="12.75">
      <c r="A24" s="7"/>
      <c r="C24" s="7"/>
      <c r="D24" s="7"/>
      <c r="E24" s="7"/>
      <c r="F24" s="7"/>
      <c r="G24" s="7"/>
      <c r="H24" s="7"/>
      <c r="I24" s="7"/>
      <c r="J24" s="7"/>
      <c r="K24" s="7"/>
    </row>
    <row r="25" spans="1:11" s="8" customFormat="1" ht="12.75">
      <c r="A25" s="7"/>
      <c r="C25" s="7"/>
      <c r="D25" s="7"/>
      <c r="E25" s="7"/>
      <c r="F25" s="7"/>
      <c r="G25" s="7"/>
      <c r="H25" s="7"/>
      <c r="I25" s="7"/>
      <c r="J25" s="7"/>
      <c r="K25" s="7"/>
    </row>
    <row r="26" spans="1:11" s="8" customFormat="1" ht="12.75">
      <c r="A26" s="7"/>
      <c r="C26" s="7"/>
      <c r="D26" s="7"/>
      <c r="E26" s="7"/>
      <c r="F26" s="7"/>
      <c r="G26" s="7"/>
      <c r="H26" s="7"/>
      <c r="I26" s="7"/>
      <c r="J26" s="7"/>
      <c r="K26" s="7"/>
    </row>
    <row r="27" spans="1:11" s="8" customFormat="1" ht="12.75">
      <c r="A27" s="7"/>
      <c r="C27" s="7"/>
      <c r="D27" s="7"/>
      <c r="E27" s="7"/>
      <c r="F27" s="7"/>
      <c r="G27" s="7"/>
      <c r="H27" s="7"/>
      <c r="I27" s="7"/>
      <c r="J27" s="7"/>
      <c r="K27" s="7"/>
    </row>
    <row r="28" spans="1:11" s="8" customFormat="1" ht="12.75">
      <c r="A28" s="7"/>
      <c r="C28" s="7"/>
      <c r="D28" s="7"/>
      <c r="E28" s="7"/>
      <c r="F28" s="7"/>
      <c r="G28" s="7"/>
      <c r="H28" s="7"/>
      <c r="I28" s="7"/>
      <c r="J28" s="7"/>
      <c r="K28" s="7"/>
    </row>
    <row r="29" spans="1:11" s="8" customFormat="1" ht="12.75">
      <c r="A29" s="7"/>
      <c r="C29" s="7"/>
      <c r="D29" s="7"/>
      <c r="E29" s="7"/>
      <c r="F29" s="7"/>
      <c r="G29" s="7"/>
      <c r="H29" s="7"/>
      <c r="I29" s="7"/>
      <c r="J29" s="7"/>
      <c r="K29" s="7"/>
    </row>
    <row r="30" spans="1:11" s="8" customFormat="1" ht="12.75">
      <c r="A30" s="7"/>
      <c r="C30" s="7"/>
      <c r="D30" s="7"/>
      <c r="E30" s="7"/>
      <c r="F30" s="7"/>
      <c r="G30" s="7"/>
      <c r="H30" s="7"/>
      <c r="I30" s="7"/>
      <c r="J30" s="7"/>
      <c r="K30" s="7"/>
    </row>
    <row r="31" spans="1:11" s="8" customFormat="1" ht="12.75">
      <c r="A31" s="7"/>
      <c r="C31" s="7"/>
      <c r="D31" s="7"/>
      <c r="E31" s="7"/>
      <c r="F31" s="7"/>
      <c r="G31" s="7"/>
      <c r="H31" s="7"/>
      <c r="I31" s="7"/>
      <c r="J31" s="7"/>
      <c r="K31" s="7"/>
    </row>
    <row r="32" spans="1:11" s="8" customFormat="1" ht="12.75">
      <c r="A32" s="7"/>
      <c r="C32" s="7"/>
      <c r="D32" s="7"/>
      <c r="E32" s="7"/>
      <c r="F32" s="7"/>
      <c r="G32" s="7"/>
      <c r="H32" s="7"/>
      <c r="I32" s="7"/>
      <c r="J32" s="7"/>
      <c r="K32" s="7"/>
    </row>
    <row r="33" spans="1:11" s="8" customFormat="1" ht="12.75">
      <c r="A33" s="7"/>
      <c r="C33" s="7"/>
      <c r="D33" s="7"/>
      <c r="E33" s="7"/>
      <c r="F33" s="7"/>
      <c r="G33" s="7"/>
      <c r="H33" s="7"/>
      <c r="I33" s="7"/>
      <c r="J33" s="7"/>
      <c r="K33" s="7"/>
    </row>
    <row r="34" spans="1:11" s="8" customFormat="1" ht="12.75">
      <c r="A34" s="7"/>
      <c r="C34" s="7"/>
      <c r="D34" s="7"/>
      <c r="E34" s="7"/>
      <c r="F34" s="7"/>
      <c r="G34" s="7"/>
      <c r="H34" s="7"/>
      <c r="I34" s="7"/>
      <c r="J34" s="7"/>
      <c r="K34" s="7"/>
    </row>
    <row r="35" spans="1:11" s="8" customFormat="1" ht="12.75">
      <c r="A35" s="7"/>
      <c r="C35" s="7"/>
      <c r="D35" s="7"/>
      <c r="E35" s="7"/>
      <c r="F35" s="7"/>
      <c r="G35" s="7"/>
      <c r="H35" s="7"/>
      <c r="I35" s="7"/>
      <c r="J35" s="7"/>
      <c r="K35" s="7"/>
    </row>
    <row r="36" spans="1:11" s="8" customFormat="1" ht="12.75">
      <c r="A36" s="7"/>
      <c r="C36" s="7"/>
      <c r="D36" s="7"/>
      <c r="E36" s="7"/>
      <c r="F36" s="7"/>
      <c r="G36" s="7"/>
      <c r="H36" s="7"/>
      <c r="I36" s="7"/>
      <c r="J36" s="7"/>
      <c r="K36" s="7"/>
    </row>
    <row r="37" spans="1:11" s="8" customFormat="1" ht="12.75">
      <c r="A37" s="7"/>
      <c r="C37" s="7"/>
      <c r="D37" s="7"/>
      <c r="E37" s="7"/>
      <c r="F37" s="7"/>
      <c r="G37" s="7"/>
      <c r="H37" s="7"/>
      <c r="I37" s="7"/>
      <c r="J37" s="7"/>
      <c r="K37" s="7"/>
    </row>
    <row r="38" spans="1:11" s="8" customFormat="1" ht="12.75">
      <c r="A38" s="7"/>
      <c r="C38" s="7"/>
      <c r="D38" s="7"/>
      <c r="E38" s="7"/>
      <c r="F38" s="7"/>
      <c r="G38" s="7"/>
      <c r="H38" s="7"/>
      <c r="I38" s="7"/>
      <c r="J38" s="7"/>
      <c r="K38" s="7"/>
    </row>
    <row r="39" spans="1:11" s="8" customFormat="1" ht="12.75">
      <c r="A39" s="7"/>
      <c r="C39" s="7"/>
      <c r="D39" s="7"/>
      <c r="E39" s="7"/>
      <c r="F39" s="7"/>
      <c r="G39" s="7"/>
      <c r="H39" s="7"/>
      <c r="I39" s="7"/>
      <c r="J39" s="7"/>
      <c r="K39" s="7"/>
    </row>
    <row r="40" spans="1:11" s="8" customFormat="1" ht="12.75">
      <c r="A40" s="7"/>
      <c r="C40" s="7"/>
      <c r="D40" s="7"/>
      <c r="E40" s="7"/>
      <c r="F40" s="7"/>
      <c r="G40" s="7"/>
      <c r="H40" s="7"/>
      <c r="I40" s="7"/>
      <c r="J40" s="7"/>
      <c r="K40" s="7"/>
    </row>
    <row r="41" spans="1:11" s="8" customFormat="1" ht="12.75">
      <c r="A41" s="7"/>
      <c r="C41" s="7"/>
      <c r="D41" s="7"/>
      <c r="E41" s="7"/>
      <c r="F41" s="7"/>
      <c r="G41" s="7"/>
      <c r="H41" s="7"/>
      <c r="I41" s="7"/>
      <c r="J41" s="7"/>
      <c r="K41" s="7"/>
    </row>
    <row r="42" spans="1:11" s="8" customFormat="1" ht="12.75">
      <c r="A42" s="7"/>
      <c r="C42" s="7"/>
      <c r="D42" s="7"/>
      <c r="E42" s="7"/>
      <c r="F42" s="7"/>
      <c r="G42" s="7"/>
      <c r="H42" s="7"/>
      <c r="I42" s="7"/>
      <c r="J42" s="7"/>
      <c r="K42" s="7"/>
    </row>
    <row r="43" spans="1:11" s="8" customFormat="1" ht="12.75">
      <c r="A43" s="7"/>
      <c r="C43" s="7"/>
      <c r="D43" s="7"/>
      <c r="E43" s="7"/>
      <c r="F43" s="7"/>
      <c r="G43" s="7"/>
      <c r="H43" s="7"/>
      <c r="I43" s="7"/>
      <c r="J43" s="7"/>
      <c r="K43" s="7"/>
    </row>
    <row r="44" spans="1:11" s="8" customFormat="1" ht="12.75">
      <c r="A44" s="7"/>
      <c r="C44" s="7"/>
      <c r="D44" s="7"/>
      <c r="E44" s="7"/>
      <c r="F44" s="7"/>
      <c r="G44" s="7"/>
      <c r="H44" s="7"/>
      <c r="I44" s="7"/>
      <c r="J44" s="7"/>
      <c r="K44" s="7"/>
    </row>
    <row r="45" spans="1:11" s="8" customFormat="1" ht="12.75">
      <c r="A45" s="7"/>
      <c r="C45" s="7"/>
      <c r="D45" s="7"/>
      <c r="E45" s="7"/>
      <c r="F45" s="7"/>
      <c r="G45" s="7"/>
      <c r="H45" s="7"/>
      <c r="I45" s="7"/>
      <c r="J45" s="7"/>
      <c r="K45" s="7"/>
    </row>
    <row r="46" spans="1:11" s="8" customFormat="1" ht="12.75">
      <c r="A46" s="7"/>
      <c r="C46" s="7"/>
      <c r="D46" s="7"/>
      <c r="E46" s="7"/>
      <c r="F46" s="7"/>
      <c r="G46" s="7"/>
      <c r="H46" s="7"/>
      <c r="I46" s="7"/>
      <c r="J46" s="7"/>
      <c r="K46" s="7"/>
    </row>
    <row r="47" spans="1:11" s="8" customFormat="1" ht="12.75">
      <c r="A47" s="7"/>
      <c r="C47" s="7"/>
      <c r="D47" s="7"/>
      <c r="E47" s="7"/>
      <c r="F47" s="7"/>
      <c r="G47" s="7"/>
      <c r="H47" s="7"/>
      <c r="I47" s="7"/>
      <c r="J47" s="7"/>
      <c r="K47" s="7"/>
    </row>
    <row r="48" spans="1:11" s="8" customFormat="1" ht="12.75">
      <c r="A48" s="7"/>
      <c r="C48" s="7"/>
      <c r="D48" s="7"/>
      <c r="E48" s="7"/>
      <c r="F48" s="7"/>
      <c r="G48" s="7"/>
      <c r="H48" s="7"/>
      <c r="I48" s="7"/>
      <c r="J48" s="7"/>
      <c r="K48" s="7"/>
    </row>
    <row r="49" spans="1:11" s="8" customFormat="1" ht="12.75">
      <c r="A49" s="7"/>
      <c r="C49" s="7"/>
      <c r="D49" s="7"/>
      <c r="E49" s="7"/>
      <c r="F49" s="7"/>
      <c r="G49" s="7"/>
      <c r="H49" s="7"/>
      <c r="I49" s="7"/>
      <c r="J49" s="7"/>
      <c r="K49" s="7"/>
    </row>
    <row r="50" spans="1:11" s="8" customFormat="1" ht="12.75">
      <c r="A50" s="7"/>
      <c r="C50" s="7"/>
      <c r="D50" s="7"/>
      <c r="E50" s="7"/>
      <c r="F50" s="7"/>
      <c r="G50" s="7"/>
      <c r="H50" s="7"/>
      <c r="I50" s="7"/>
      <c r="J50" s="7"/>
      <c r="K50" s="7"/>
    </row>
    <row r="51" spans="1:11" s="8" customFormat="1" ht="12.75">
      <c r="A51" s="7"/>
      <c r="C51" s="7"/>
      <c r="D51" s="7"/>
      <c r="E51" s="7"/>
      <c r="F51" s="7"/>
      <c r="G51" s="7"/>
      <c r="H51" s="7"/>
      <c r="I51" s="7"/>
      <c r="J51" s="7"/>
      <c r="K51" s="7"/>
    </row>
    <row r="52" spans="1:11" s="8" customFormat="1" ht="12.75">
      <c r="A52" s="7"/>
      <c r="C52" s="7"/>
      <c r="D52" s="7"/>
      <c r="E52" s="7"/>
      <c r="F52" s="7"/>
      <c r="G52" s="7"/>
      <c r="H52" s="7"/>
      <c r="I52" s="7"/>
      <c r="J52" s="7"/>
      <c r="K52" s="7"/>
    </row>
    <row r="53" spans="1:11" s="8" customFormat="1" ht="12.75">
      <c r="A53" s="7"/>
      <c r="C53" s="7"/>
      <c r="D53" s="7"/>
      <c r="E53" s="7"/>
      <c r="F53" s="7"/>
      <c r="G53" s="7"/>
      <c r="H53" s="7"/>
      <c r="I53" s="7"/>
      <c r="J53" s="7"/>
      <c r="K53" s="7"/>
    </row>
    <row r="54" spans="1:11" s="8" customFormat="1" ht="12.75">
      <c r="A54" s="7"/>
      <c r="C54" s="7"/>
      <c r="D54" s="7"/>
      <c r="E54" s="7"/>
      <c r="F54" s="7"/>
      <c r="G54" s="7"/>
      <c r="H54" s="7"/>
      <c r="I54" s="7"/>
      <c r="J54" s="7"/>
      <c r="K54" s="7"/>
    </row>
    <row r="55" spans="1:11" s="8" customFormat="1" ht="12.75">
      <c r="A55" s="7"/>
      <c r="C55" s="7"/>
      <c r="D55" s="7"/>
      <c r="E55" s="7"/>
      <c r="F55" s="7"/>
      <c r="G55" s="7"/>
      <c r="H55" s="7"/>
      <c r="I55" s="7"/>
      <c r="J55" s="7"/>
      <c r="K55" s="7"/>
    </row>
    <row r="56" spans="1:2" s="10" customFormat="1" ht="12.75">
      <c r="A56" s="9">
        <v>3</v>
      </c>
      <c r="B56" s="1" t="s">
        <v>6</v>
      </c>
    </row>
    <row r="57" spans="1:2" s="8" customFormat="1" ht="12.75">
      <c r="A57" s="7"/>
      <c r="B57" s="2" t="s">
        <v>7</v>
      </c>
    </row>
    <row r="58" ht="12.75">
      <c r="A58" s="4"/>
    </row>
    <row r="59" spans="1:2" ht="12.75">
      <c r="A59" s="9">
        <f>+A56+1</f>
        <v>4</v>
      </c>
      <c r="B59" s="1" t="s">
        <v>8</v>
      </c>
    </row>
    <row r="60" spans="1:2" ht="12.75">
      <c r="A60" s="11"/>
      <c r="B60" s="2" t="s">
        <v>9</v>
      </c>
    </row>
    <row r="61" ht="12.75">
      <c r="A61" s="4"/>
    </row>
    <row r="62" spans="1:2" s="1" customFormat="1" ht="12.75">
      <c r="A62" s="9">
        <f>+A59+1</f>
        <v>5</v>
      </c>
      <c r="B62" s="1" t="s">
        <v>10</v>
      </c>
    </row>
    <row r="63" spans="1:2" ht="12.75">
      <c r="A63" s="4"/>
      <c r="B63" s="2" t="s">
        <v>11</v>
      </c>
    </row>
    <row r="64" spans="1:2" ht="12.75">
      <c r="A64" s="4"/>
      <c r="B64" s="2" t="s">
        <v>12</v>
      </c>
    </row>
    <row r="65" ht="12.75">
      <c r="A65" s="4"/>
    </row>
    <row r="66" spans="1:2" s="1" customFormat="1" ht="12.75">
      <c r="A66" s="9">
        <f>+A62+1</f>
        <v>6</v>
      </c>
      <c r="B66" s="1" t="s">
        <v>13</v>
      </c>
    </row>
    <row r="67" spans="1:2" ht="12.75">
      <c r="A67" s="4"/>
      <c r="B67" s="2" t="s">
        <v>14</v>
      </c>
    </row>
    <row r="68" spans="1:2" ht="12.75">
      <c r="A68" s="4"/>
      <c r="B68" s="2" t="s">
        <v>15</v>
      </c>
    </row>
    <row r="69" spans="1:2" s="1" customFormat="1" ht="12.75">
      <c r="A69" s="9">
        <f>+A66+1</f>
        <v>7</v>
      </c>
      <c r="B69" s="1" t="s">
        <v>16</v>
      </c>
    </row>
    <row r="70" spans="1:9" ht="12.75">
      <c r="A70" s="4"/>
      <c r="B70" s="118" t="s">
        <v>17</v>
      </c>
      <c r="C70" s="118"/>
      <c r="D70" s="118"/>
      <c r="E70" s="118"/>
      <c r="F70" s="118"/>
      <c r="G70" s="118"/>
      <c r="H70" s="118"/>
      <c r="I70" s="118"/>
    </row>
    <row r="71" spans="1:9" ht="12.75">
      <c r="A71" s="4"/>
      <c r="B71" s="118"/>
      <c r="C71" s="118"/>
      <c r="D71" s="118"/>
      <c r="E71" s="118"/>
      <c r="F71" s="118"/>
      <c r="G71" s="118"/>
      <c r="H71" s="118"/>
      <c r="I71" s="118"/>
    </row>
    <row r="72" ht="12.75">
      <c r="A72" s="4"/>
    </row>
    <row r="73" spans="1:2" s="1" customFormat="1" ht="12.75">
      <c r="A73" s="9">
        <f>+A69+1</f>
        <v>8</v>
      </c>
      <c r="B73" s="1" t="s">
        <v>18</v>
      </c>
    </row>
    <row r="74" spans="1:9" ht="12.75" customHeight="1">
      <c r="A74" s="5"/>
      <c r="B74" s="13" t="s">
        <v>19</v>
      </c>
      <c r="C74" s="13"/>
      <c r="D74" s="13"/>
      <c r="E74" s="13"/>
      <c r="F74" s="13"/>
      <c r="G74" s="13"/>
      <c r="H74" s="13"/>
      <c r="I74" s="12"/>
    </row>
    <row r="75" spans="1:9" ht="12.75" customHeight="1">
      <c r="A75" s="5"/>
      <c r="B75" s="13"/>
      <c r="C75" s="13"/>
      <c r="D75" s="13"/>
      <c r="E75" s="13"/>
      <c r="F75" s="13"/>
      <c r="G75" s="13"/>
      <c r="H75" s="13"/>
      <c r="I75" s="12"/>
    </row>
    <row r="76" spans="1:2" s="1" customFormat="1" ht="12.75">
      <c r="A76" s="9">
        <f>+A73+1</f>
        <v>9</v>
      </c>
      <c r="B76" s="1" t="s">
        <v>20</v>
      </c>
    </row>
    <row r="77" s="1" customFormat="1" ht="12.75">
      <c r="A77" s="9"/>
    </row>
    <row r="78" spans="1:2" ht="12.75">
      <c r="A78" s="4"/>
      <c r="B78" s="3" t="s">
        <v>21</v>
      </c>
    </row>
    <row r="79" spans="1:9" ht="12.75">
      <c r="A79" s="4"/>
      <c r="B79" s="1"/>
      <c r="F79" s="119" t="s">
        <v>22</v>
      </c>
      <c r="G79" s="120"/>
      <c r="H79" s="121" t="s">
        <v>23</v>
      </c>
      <c r="I79" s="121"/>
    </row>
    <row r="80" spans="1:9" ht="12.75">
      <c r="A80" s="4"/>
      <c r="B80" s="1"/>
      <c r="F80" s="14" t="s">
        <v>24</v>
      </c>
      <c r="G80" s="15" t="s">
        <v>24</v>
      </c>
      <c r="H80" s="16" t="s">
        <v>24</v>
      </c>
      <c r="I80" s="16" t="s">
        <v>24</v>
      </c>
    </row>
    <row r="81" spans="1:9" ht="12.75">
      <c r="A81" s="4"/>
      <c r="F81" s="17" t="s">
        <v>25</v>
      </c>
      <c r="G81" s="18" t="s">
        <v>25</v>
      </c>
      <c r="H81" s="19" t="s">
        <v>25</v>
      </c>
      <c r="I81" s="19" t="s">
        <v>25</v>
      </c>
    </row>
    <row r="82" spans="1:8" ht="12.75">
      <c r="A82" s="4"/>
      <c r="F82" s="17"/>
      <c r="G82" s="20"/>
      <c r="H82" s="19"/>
    </row>
    <row r="83" spans="1:9" ht="12.75">
      <c r="A83" s="4"/>
      <c r="B83" s="2" t="s">
        <v>26</v>
      </c>
      <c r="F83" s="21">
        <f>+F87-F84-F85</f>
        <v>43103</v>
      </c>
      <c r="G83" s="22">
        <f>+G87-G84-G85</f>
        <v>43103</v>
      </c>
      <c r="H83" s="23">
        <f>+H87-H84-H85</f>
        <v>-442</v>
      </c>
      <c r="I83" s="24">
        <f>+I87-I84-I85</f>
        <v>-442</v>
      </c>
    </row>
    <row r="84" spans="1:9" ht="12.75">
      <c r="A84" s="4"/>
      <c r="B84" s="2" t="s">
        <v>27</v>
      </c>
      <c r="F84" s="21">
        <v>7499</v>
      </c>
      <c r="G84" s="22">
        <f>+F84</f>
        <v>7499</v>
      </c>
      <c r="H84" s="23">
        <f>ROUND(+'[1]PL'!H23/1000,0)</f>
        <v>-2344</v>
      </c>
      <c r="I84" s="24">
        <f>+H84</f>
        <v>-2344</v>
      </c>
    </row>
    <row r="85" spans="1:9" ht="12.75">
      <c r="A85" s="4"/>
      <c r="B85" s="2" t="s">
        <v>28</v>
      </c>
      <c r="F85" s="21">
        <v>163</v>
      </c>
      <c r="G85" s="22">
        <f>+F85</f>
        <v>163</v>
      </c>
      <c r="H85" s="23">
        <f>ROUND(+'[1]PL'!I21/1000,0)</f>
        <v>8</v>
      </c>
      <c r="I85" s="24">
        <f>+H85</f>
        <v>8</v>
      </c>
    </row>
    <row r="86" spans="1:8" ht="12.75">
      <c r="A86" s="4"/>
      <c r="F86" s="21"/>
      <c r="G86" s="20"/>
      <c r="H86" s="23"/>
    </row>
    <row r="87" spans="1:9" ht="13.5" thickBot="1">
      <c r="A87" s="4"/>
      <c r="F87" s="25">
        <f>+'[1]A_PL'!B14</f>
        <v>50765</v>
      </c>
      <c r="G87" s="26">
        <f>+'[1]A_PL'!D14</f>
        <v>50765</v>
      </c>
      <c r="H87" s="25">
        <f>+'[1]A_PL'!B28</f>
        <v>-2778</v>
      </c>
      <c r="I87" s="27">
        <f>+'[1]A_PL'!D28</f>
        <v>-2778</v>
      </c>
    </row>
    <row r="88" spans="1:6" ht="13.5" thickTop="1">
      <c r="A88" s="4"/>
      <c r="F88" s="24"/>
    </row>
    <row r="89" spans="1:2" s="1" customFormat="1" ht="12.75">
      <c r="A89" s="9">
        <f>+A76+1</f>
        <v>10</v>
      </c>
      <c r="B89" s="1" t="s">
        <v>29</v>
      </c>
    </row>
    <row r="90" spans="1:2" ht="12.75">
      <c r="A90" s="4"/>
      <c r="B90" s="2" t="s">
        <v>30</v>
      </c>
    </row>
    <row r="91" ht="12.75">
      <c r="A91" s="4"/>
    </row>
    <row r="92" spans="1:13" s="1" customFormat="1" ht="12.75">
      <c r="A92" s="28">
        <f>+A89+1</f>
        <v>11</v>
      </c>
      <c r="B92" s="29" t="s">
        <v>31</v>
      </c>
      <c r="C92" s="29"/>
      <c r="D92" s="29"/>
      <c r="E92" s="29"/>
      <c r="F92" s="29"/>
      <c r="G92" s="29"/>
      <c r="H92" s="29"/>
      <c r="I92" s="29"/>
      <c r="J92" s="29"/>
      <c r="K92" s="29"/>
      <c r="L92" s="29"/>
      <c r="M92" s="29"/>
    </row>
    <row r="93" spans="1:13" ht="12.75" customHeight="1">
      <c r="A93" s="30"/>
      <c r="B93" s="122" t="s">
        <v>32</v>
      </c>
      <c r="C93" s="122"/>
      <c r="D93" s="122"/>
      <c r="E93" s="122"/>
      <c r="F93" s="122"/>
      <c r="G93" s="122"/>
      <c r="H93" s="122"/>
      <c r="I93" s="122"/>
      <c r="J93" s="32"/>
      <c r="K93" s="32"/>
      <c r="L93" s="32"/>
      <c r="M93" s="32"/>
    </row>
    <row r="94" spans="1:13" ht="12.75">
      <c r="A94" s="30"/>
      <c r="B94" s="122"/>
      <c r="C94" s="122"/>
      <c r="D94" s="122"/>
      <c r="E94" s="122"/>
      <c r="F94" s="122"/>
      <c r="G94" s="122"/>
      <c r="H94" s="122"/>
      <c r="I94" s="122"/>
      <c r="J94" s="32"/>
      <c r="K94" s="32"/>
      <c r="L94" s="32"/>
      <c r="M94" s="32"/>
    </row>
    <row r="95" spans="1:13" ht="12.75">
      <c r="A95" s="30"/>
      <c r="B95" s="31"/>
      <c r="C95" s="31"/>
      <c r="D95" s="31"/>
      <c r="E95" s="31"/>
      <c r="F95" s="31"/>
      <c r="G95" s="31"/>
      <c r="H95" s="31"/>
      <c r="I95" s="31"/>
      <c r="J95" s="32"/>
      <c r="K95" s="32"/>
      <c r="L95" s="32"/>
      <c r="M95" s="32"/>
    </row>
    <row r="96" spans="1:13" s="1" customFormat="1" ht="12.75">
      <c r="A96" s="28">
        <f>+A92+1</f>
        <v>12</v>
      </c>
      <c r="B96" s="29" t="s">
        <v>33</v>
      </c>
      <c r="C96" s="29"/>
      <c r="D96" s="29"/>
      <c r="E96" s="29"/>
      <c r="F96" s="29"/>
      <c r="G96" s="29"/>
      <c r="H96" s="29"/>
      <c r="I96" s="29"/>
      <c r="J96" s="29"/>
      <c r="K96" s="29"/>
      <c r="L96" s="29"/>
      <c r="M96" s="29"/>
    </row>
    <row r="97" spans="1:13" ht="12.75" customHeight="1">
      <c r="A97" s="30"/>
      <c r="B97" s="33" t="s">
        <v>34</v>
      </c>
      <c r="C97" s="33"/>
      <c r="D97" s="33"/>
      <c r="E97" s="33"/>
      <c r="F97" s="33"/>
      <c r="G97" s="33"/>
      <c r="H97" s="33"/>
      <c r="I97" s="33"/>
      <c r="J97" s="32"/>
      <c r="K97" s="32"/>
      <c r="L97" s="32"/>
      <c r="M97" s="32"/>
    </row>
    <row r="98" spans="1:13" ht="12.75">
      <c r="A98" s="30"/>
      <c r="B98" s="31"/>
      <c r="C98" s="31"/>
      <c r="D98" s="31"/>
      <c r="E98" s="31"/>
      <c r="F98" s="31"/>
      <c r="G98" s="31"/>
      <c r="H98" s="31"/>
      <c r="I98" s="31"/>
      <c r="J98" s="32"/>
      <c r="K98" s="32"/>
      <c r="L98" s="32"/>
      <c r="M98" s="32"/>
    </row>
    <row r="99" spans="1:2" s="1" customFormat="1" ht="12.75">
      <c r="A99" s="28">
        <f>+A96+1</f>
        <v>13</v>
      </c>
      <c r="B99" s="1" t="s">
        <v>35</v>
      </c>
    </row>
    <row r="100" spans="1:9" ht="12.75">
      <c r="A100" s="4"/>
      <c r="B100" s="118" t="s">
        <v>36</v>
      </c>
      <c r="C100" s="118"/>
      <c r="D100" s="118"/>
      <c r="E100" s="118"/>
      <c r="F100" s="118"/>
      <c r="G100" s="118"/>
      <c r="H100" s="118"/>
      <c r="I100" s="118"/>
    </row>
    <row r="101" spans="1:9" ht="12.75">
      <c r="A101" s="4"/>
      <c r="B101" s="118"/>
      <c r="C101" s="118"/>
      <c r="D101" s="118"/>
      <c r="E101" s="118"/>
      <c r="F101" s="118"/>
      <c r="G101" s="118"/>
      <c r="H101" s="118"/>
      <c r="I101" s="118"/>
    </row>
    <row r="102" ht="12.75">
      <c r="A102" s="4"/>
    </row>
    <row r="103" spans="1:2" ht="12.75">
      <c r="A103" s="28">
        <f>+A99+1</f>
        <v>14</v>
      </c>
      <c r="B103" s="1" t="s">
        <v>37</v>
      </c>
    </row>
    <row r="104" spans="1:2" ht="12.75">
      <c r="A104" s="4"/>
      <c r="B104" s="2" t="s">
        <v>38</v>
      </c>
    </row>
    <row r="105" ht="12.75">
      <c r="A105" s="4"/>
    </row>
    <row r="106" spans="1:7" ht="12.75">
      <c r="A106" s="4"/>
      <c r="F106" s="16" t="s">
        <v>25</v>
      </c>
      <c r="G106" s="1"/>
    </row>
    <row r="107" ht="12.75">
      <c r="A107" s="4"/>
    </row>
    <row r="108" spans="1:6" ht="12.75">
      <c r="A108" s="4"/>
      <c r="B108" s="34" t="s">
        <v>39</v>
      </c>
      <c r="F108" s="23"/>
    </row>
    <row r="109" spans="1:6" ht="12.75">
      <c r="A109" s="4"/>
      <c r="B109" s="2" t="s">
        <v>40</v>
      </c>
      <c r="F109" s="23">
        <v>0</v>
      </c>
    </row>
    <row r="110" spans="1:6" ht="12.75">
      <c r="A110" s="4"/>
      <c r="F110" s="23"/>
    </row>
    <row r="111" spans="1:6" ht="13.5" thickBot="1">
      <c r="A111" s="4"/>
      <c r="F111" s="25">
        <f>SUM(F109:F110)</f>
        <v>0</v>
      </c>
    </row>
    <row r="112" spans="1:6" ht="13.5" thickTop="1">
      <c r="A112" s="4"/>
      <c r="F112" s="23"/>
    </row>
    <row r="113" spans="1:2" ht="12.75">
      <c r="A113" s="28">
        <f>+A103+1</f>
        <v>15</v>
      </c>
      <c r="B113" s="1" t="s">
        <v>41</v>
      </c>
    </row>
    <row r="114" spans="1:2" ht="12.75">
      <c r="A114" s="9"/>
      <c r="B114" s="2" t="s">
        <v>42</v>
      </c>
    </row>
    <row r="115" ht="12.75">
      <c r="A115" s="9"/>
    </row>
    <row r="116" spans="1:8" ht="12.75">
      <c r="A116" s="9"/>
      <c r="F116" s="19" t="s">
        <v>43</v>
      </c>
      <c r="G116" s="19"/>
      <c r="H116" s="19" t="s">
        <v>44</v>
      </c>
    </row>
    <row r="117" spans="1:8" ht="12.75">
      <c r="A117" s="9"/>
      <c r="F117" s="19" t="s">
        <v>25</v>
      </c>
      <c r="G117" s="19"/>
      <c r="H117" s="19" t="s">
        <v>25</v>
      </c>
    </row>
    <row r="118" spans="1:8" ht="12.75">
      <c r="A118" s="9" t="s">
        <v>45</v>
      </c>
      <c r="B118" s="3" t="s">
        <v>46</v>
      </c>
      <c r="F118" s="23"/>
      <c r="H118" s="23"/>
    </row>
    <row r="119" spans="1:8" ht="12.75">
      <c r="A119" s="9"/>
      <c r="B119" s="3"/>
      <c r="F119" s="23"/>
      <c r="H119" s="23"/>
    </row>
    <row r="120" spans="1:8" ht="12.75">
      <c r="A120" s="9"/>
      <c r="B120" s="2" t="s">
        <v>47</v>
      </c>
      <c r="F120" s="23">
        <v>364</v>
      </c>
      <c r="H120" s="35">
        <v>364</v>
      </c>
    </row>
    <row r="121" spans="1:8" ht="12.75">
      <c r="A121" s="9"/>
      <c r="F121" s="23"/>
      <c r="H121" s="35"/>
    </row>
    <row r="122" spans="1:8" ht="39.75" customHeight="1">
      <c r="A122" s="9"/>
      <c r="B122" s="123" t="s">
        <v>48</v>
      </c>
      <c r="C122" s="124"/>
      <c r="D122" s="124"/>
      <c r="E122" s="124"/>
      <c r="F122" s="23"/>
      <c r="H122" s="23"/>
    </row>
    <row r="123" spans="1:8" ht="12.75">
      <c r="A123" s="9"/>
      <c r="B123" s="3"/>
      <c r="F123" s="23"/>
      <c r="H123" s="23"/>
    </row>
    <row r="124" spans="1:8" ht="12.75">
      <c r="A124" s="9"/>
      <c r="B124" s="2" t="s">
        <v>49</v>
      </c>
      <c r="F124" s="23">
        <v>722</v>
      </c>
      <c r="H124" s="35">
        <f>+F124</f>
        <v>722</v>
      </c>
    </row>
    <row r="125" spans="1:8" ht="12.75">
      <c r="A125" s="9"/>
      <c r="B125" s="2" t="s">
        <v>50</v>
      </c>
      <c r="F125" s="23">
        <v>57</v>
      </c>
      <c r="H125" s="35">
        <f>+F125</f>
        <v>57</v>
      </c>
    </row>
    <row r="126" spans="1:8" ht="12.75">
      <c r="A126" s="9"/>
      <c r="B126" s="2" t="s">
        <v>51</v>
      </c>
      <c r="F126" s="23">
        <v>506</v>
      </c>
      <c r="H126" s="35">
        <f>+F126</f>
        <v>506</v>
      </c>
    </row>
    <row r="127" spans="1:8" ht="12.75">
      <c r="A127" s="9"/>
      <c r="F127" s="23"/>
      <c r="H127" s="35"/>
    </row>
    <row r="128" spans="1:8" ht="42" customHeight="1">
      <c r="A128" s="9"/>
      <c r="B128" s="123" t="s">
        <v>52</v>
      </c>
      <c r="C128" s="123"/>
      <c r="D128" s="123"/>
      <c r="E128" s="123"/>
      <c r="F128" s="36"/>
      <c r="G128" s="36"/>
      <c r="H128" s="36"/>
    </row>
    <row r="129" spans="1:8" ht="14.25" thickBot="1">
      <c r="A129" s="9"/>
      <c r="B129" s="37" t="s">
        <v>53</v>
      </c>
      <c r="F129" s="38">
        <f>SUM(F119:F128)</f>
        <v>1649</v>
      </c>
      <c r="H129" s="38">
        <f>SUM(H119:H128)</f>
        <v>1649</v>
      </c>
    </row>
    <row r="130" spans="1:8" ht="12.75">
      <c r="A130" s="9"/>
      <c r="B130" s="39"/>
      <c r="F130" s="23"/>
      <c r="H130" s="23"/>
    </row>
    <row r="131" spans="1:9" ht="12.75">
      <c r="A131" s="9"/>
      <c r="B131" s="118" t="s">
        <v>54</v>
      </c>
      <c r="C131" s="118"/>
      <c r="D131" s="118"/>
      <c r="E131" s="118"/>
      <c r="F131" s="118"/>
      <c r="G131" s="118"/>
      <c r="H131" s="118"/>
      <c r="I131" s="118"/>
    </row>
    <row r="132" spans="1:9" ht="12.75">
      <c r="A132" s="9"/>
      <c r="B132" s="118"/>
      <c r="C132" s="118"/>
      <c r="D132" s="118"/>
      <c r="E132" s="118"/>
      <c r="F132" s="118"/>
      <c r="G132" s="118"/>
      <c r="H132" s="118"/>
      <c r="I132" s="118"/>
    </row>
    <row r="133" ht="12.75">
      <c r="A133" s="9"/>
    </row>
    <row r="134" spans="1:2" s="32" customFormat="1" ht="12.75">
      <c r="A134" s="41">
        <f>+A113+1</f>
        <v>16</v>
      </c>
      <c r="B134" s="29" t="s">
        <v>55</v>
      </c>
    </row>
    <row r="135" spans="1:9" s="32" customFormat="1" ht="34.5" customHeight="1">
      <c r="A135" s="30"/>
      <c r="B135" s="122" t="s">
        <v>56</v>
      </c>
      <c r="C135" s="122"/>
      <c r="D135" s="122"/>
      <c r="E135" s="122"/>
      <c r="F135" s="122"/>
      <c r="G135" s="122"/>
      <c r="H135" s="122"/>
      <c r="I135" s="122"/>
    </row>
    <row r="136" spans="1:9" s="32" customFormat="1" ht="25.5" customHeight="1">
      <c r="A136" s="30"/>
      <c r="B136" s="122" t="s">
        <v>57</v>
      </c>
      <c r="C136" s="122"/>
      <c r="D136" s="122"/>
      <c r="E136" s="122"/>
      <c r="F136" s="122"/>
      <c r="G136" s="122"/>
      <c r="H136" s="122"/>
      <c r="I136" s="122"/>
    </row>
    <row r="137" spans="1:9" s="32" customFormat="1" ht="24.75" customHeight="1">
      <c r="A137" s="30"/>
      <c r="B137" s="125" t="s">
        <v>58</v>
      </c>
      <c r="C137" s="125"/>
      <c r="D137" s="125"/>
      <c r="E137" s="125"/>
      <c r="F137" s="125"/>
      <c r="G137" s="125"/>
      <c r="H137" s="125"/>
      <c r="I137" s="125"/>
    </row>
    <row r="138" s="32" customFormat="1" ht="12.75">
      <c r="A138" s="30"/>
    </row>
    <row r="139" spans="1:2" s="32" customFormat="1" ht="12.75">
      <c r="A139" s="41">
        <f>+A134+1</f>
        <v>17</v>
      </c>
      <c r="B139" s="29" t="s">
        <v>59</v>
      </c>
    </row>
    <row r="140" spans="1:9" s="32" customFormat="1" ht="27" customHeight="1">
      <c r="A140" s="41"/>
      <c r="B140" s="122" t="s">
        <v>60</v>
      </c>
      <c r="C140" s="122"/>
      <c r="D140" s="122"/>
      <c r="E140" s="122"/>
      <c r="F140" s="122"/>
      <c r="G140" s="122"/>
      <c r="H140" s="122"/>
      <c r="I140" s="122"/>
    </row>
    <row r="141" ht="12.75" customHeight="1">
      <c r="A141" s="4"/>
    </row>
    <row r="142" spans="1:2" ht="12.75">
      <c r="A142" s="5">
        <f>+A139+1</f>
        <v>18</v>
      </c>
      <c r="B142" s="1" t="s">
        <v>61</v>
      </c>
    </row>
    <row r="143" spans="1:9" ht="31.5" customHeight="1">
      <c r="A143" s="5"/>
      <c r="B143" s="118" t="s">
        <v>62</v>
      </c>
      <c r="C143" s="118"/>
      <c r="D143" s="118"/>
      <c r="E143" s="118"/>
      <c r="F143" s="118"/>
      <c r="G143" s="118"/>
      <c r="H143" s="118"/>
      <c r="I143" s="118"/>
    </row>
    <row r="144" ht="12.75">
      <c r="A144" s="4"/>
    </row>
    <row r="145" spans="1:2" ht="12.75">
      <c r="A145" s="5">
        <f>+A142+1</f>
        <v>19</v>
      </c>
      <c r="B145" s="1" t="s">
        <v>63</v>
      </c>
    </row>
    <row r="146" spans="1:7" ht="12.75">
      <c r="A146" s="11"/>
      <c r="B146" s="2" t="s">
        <v>64</v>
      </c>
      <c r="G146" s="19"/>
    </row>
    <row r="147" ht="12.75">
      <c r="A147" s="11"/>
    </row>
    <row r="148" spans="1:2" ht="12.75">
      <c r="A148" s="5">
        <f>+A145+1</f>
        <v>20</v>
      </c>
      <c r="B148" s="1" t="s">
        <v>65</v>
      </c>
    </row>
    <row r="149" spans="1:2" ht="12.75">
      <c r="A149" s="5"/>
      <c r="B149" s="1"/>
    </row>
    <row r="150" spans="1:9" ht="12.75">
      <c r="A150" s="5"/>
      <c r="B150" s="1"/>
      <c r="F150" s="121" t="s">
        <v>24</v>
      </c>
      <c r="G150" s="121"/>
      <c r="H150" s="121" t="s">
        <v>24</v>
      </c>
      <c r="I150" s="121"/>
    </row>
    <row r="151" spans="1:9" s="19" customFormat="1" ht="12.75">
      <c r="A151" s="42"/>
      <c r="B151" s="43"/>
      <c r="F151" s="44">
        <v>38807</v>
      </c>
      <c r="G151" s="44">
        <v>38442</v>
      </c>
      <c r="H151" s="44">
        <f>+F151</f>
        <v>38807</v>
      </c>
      <c r="I151" s="44">
        <f>+G151</f>
        <v>38442</v>
      </c>
    </row>
    <row r="152" spans="1:9" ht="12.75">
      <c r="A152" s="11"/>
      <c r="F152" s="45" t="s">
        <v>66</v>
      </c>
      <c r="G152" s="45" t="s">
        <v>66</v>
      </c>
      <c r="H152" s="45" t="s">
        <v>66</v>
      </c>
      <c r="I152" s="45" t="s">
        <v>66</v>
      </c>
    </row>
    <row r="153" spans="1:2" ht="12.75">
      <c r="A153" s="4"/>
      <c r="B153" s="2" t="s">
        <v>67</v>
      </c>
    </row>
    <row r="154" spans="1:9" ht="12.75">
      <c r="A154" s="4"/>
      <c r="B154" s="6" t="s">
        <v>68</v>
      </c>
      <c r="F154" s="23">
        <f>+F159-F157</f>
        <v>73</v>
      </c>
      <c r="G154" s="23">
        <v>210</v>
      </c>
      <c r="H154" s="23">
        <f>+H159-H157</f>
        <v>73</v>
      </c>
      <c r="I154" s="24">
        <v>210</v>
      </c>
    </row>
    <row r="155" spans="1:8" ht="12.75">
      <c r="A155" s="4"/>
      <c r="B155" s="6" t="s">
        <v>69</v>
      </c>
      <c r="F155" s="23"/>
      <c r="G155" s="23"/>
      <c r="H155" s="23"/>
    </row>
    <row r="156" spans="1:8" ht="12.75">
      <c r="A156" s="4"/>
      <c r="F156" s="23"/>
      <c r="G156" s="23"/>
      <c r="H156" s="23"/>
    </row>
    <row r="157" spans="1:9" ht="12.75">
      <c r="A157" s="4"/>
      <c r="B157" s="2" t="s">
        <v>70</v>
      </c>
      <c r="F157" s="23">
        <v>0</v>
      </c>
      <c r="G157" s="23">
        <v>0</v>
      </c>
      <c r="H157" s="23">
        <v>0</v>
      </c>
      <c r="I157" s="23">
        <v>0</v>
      </c>
    </row>
    <row r="158" spans="1:8" ht="12.75">
      <c r="A158" s="4"/>
      <c r="B158" s="8"/>
      <c r="C158" s="8"/>
      <c r="D158" s="8"/>
      <c r="E158" s="8"/>
      <c r="F158" s="46"/>
      <c r="G158" s="46"/>
      <c r="H158" s="46"/>
    </row>
    <row r="159" spans="1:9" ht="13.5" thickBot="1">
      <c r="A159" s="4"/>
      <c r="F159" s="47">
        <v>73</v>
      </c>
      <c r="G159" s="47">
        <v>210</v>
      </c>
      <c r="H159" s="47">
        <v>73</v>
      </c>
      <c r="I159" s="48">
        <v>210</v>
      </c>
    </row>
    <row r="160" ht="13.5" thickTop="1">
      <c r="A160" s="4"/>
    </row>
    <row r="161" spans="1:6" ht="12.75">
      <c r="A161" s="4"/>
      <c r="B161" s="3" t="s">
        <v>71</v>
      </c>
      <c r="F161" s="49"/>
    </row>
    <row r="162" spans="1:6" ht="12.75">
      <c r="A162" s="4"/>
      <c r="B162" s="49"/>
      <c r="F162" s="49"/>
    </row>
    <row r="163" spans="1:9" ht="12.75">
      <c r="A163" s="4"/>
      <c r="B163" s="2" t="s">
        <v>72</v>
      </c>
      <c r="F163" s="50">
        <v>0.28</v>
      </c>
      <c r="G163" s="51">
        <v>0.28</v>
      </c>
      <c r="H163" s="50">
        <f>+F163</f>
        <v>0.28</v>
      </c>
      <c r="I163" s="51">
        <v>0.28</v>
      </c>
    </row>
    <row r="164" spans="1:8" ht="12.75">
      <c r="A164" s="4"/>
      <c r="F164" s="50"/>
      <c r="G164" s="51"/>
      <c r="H164" s="50"/>
    </row>
    <row r="165" spans="1:9" ht="12.75">
      <c r="A165" s="4"/>
      <c r="B165" s="2" t="s">
        <v>73</v>
      </c>
      <c r="F165" s="52">
        <f>-F163+F167</f>
        <v>-0.3063</v>
      </c>
      <c r="G165" s="53">
        <v>-0.45</v>
      </c>
      <c r="H165" s="52">
        <f>-H163+H167</f>
        <v>-0.3063</v>
      </c>
      <c r="I165" s="51">
        <v>-0.45</v>
      </c>
    </row>
    <row r="166" spans="1:8" ht="12.75">
      <c r="A166" s="4"/>
      <c r="F166" s="50"/>
      <c r="H166" s="50"/>
    </row>
    <row r="167" spans="1:9" ht="13.5" thickBot="1">
      <c r="A167" s="4"/>
      <c r="B167" s="2" t="s">
        <v>74</v>
      </c>
      <c r="F167" s="54">
        <f>ROUND(-'[1]A_PL'!B30/'[1]A_PL'!B28,4)</f>
        <v>-0.0263</v>
      </c>
      <c r="G167" s="55">
        <v>-0.17</v>
      </c>
      <c r="H167" s="54">
        <f>ROUND(-'[1]A_PL'!D30/'[1]A_PL'!D28,4)</f>
        <v>-0.0263</v>
      </c>
      <c r="I167" s="55">
        <v>-0.17</v>
      </c>
    </row>
    <row r="168" spans="1:8" ht="13.5" thickTop="1">
      <c r="A168" s="4"/>
      <c r="F168" s="50"/>
      <c r="H168" s="50"/>
    </row>
    <row r="169" spans="1:9" ht="29.25" customHeight="1">
      <c r="A169" s="4"/>
      <c r="B169" s="122" t="s">
        <v>75</v>
      </c>
      <c r="C169" s="122"/>
      <c r="D169" s="122"/>
      <c r="E169" s="122"/>
      <c r="F169" s="122"/>
      <c r="G169" s="122"/>
      <c r="H169" s="122"/>
      <c r="I169" s="122"/>
    </row>
    <row r="170" spans="1:9" ht="12.75">
      <c r="A170" s="4"/>
      <c r="B170" s="31"/>
      <c r="C170" s="31"/>
      <c r="D170" s="31"/>
      <c r="E170" s="31"/>
      <c r="F170" s="31"/>
      <c r="G170" s="31"/>
      <c r="H170" s="31"/>
      <c r="I170" s="31"/>
    </row>
    <row r="171" spans="1:2" ht="12.75">
      <c r="A171" s="5">
        <f>+A148+1</f>
        <v>21</v>
      </c>
      <c r="B171" s="1" t="s">
        <v>76</v>
      </c>
    </row>
    <row r="172" spans="1:2" ht="12.75">
      <c r="A172" s="4"/>
      <c r="B172" s="2" t="s">
        <v>77</v>
      </c>
    </row>
    <row r="173" ht="12.75">
      <c r="A173" s="4"/>
    </row>
    <row r="174" spans="1:2" s="1" customFormat="1" ht="12.75">
      <c r="A174" s="5">
        <f>+A171+1</f>
        <v>22</v>
      </c>
      <c r="B174" s="1" t="s">
        <v>78</v>
      </c>
    </row>
    <row r="175" spans="1:2" ht="12.75">
      <c r="A175" s="4"/>
      <c r="B175" s="2" t="s">
        <v>79</v>
      </c>
    </row>
    <row r="176" ht="12.75">
      <c r="A176" s="4"/>
    </row>
    <row r="177" spans="1:3" ht="12.75">
      <c r="A177" s="5">
        <f>+A174+1</f>
        <v>23</v>
      </c>
      <c r="B177" s="1" t="s">
        <v>80</v>
      </c>
      <c r="C177" s="8"/>
    </row>
    <row r="178" spans="1:9" ht="12.75">
      <c r="A178" s="5"/>
      <c r="B178" s="128" t="s">
        <v>81</v>
      </c>
      <c r="C178" s="129"/>
      <c r="D178" s="129"/>
      <c r="E178" s="129"/>
      <c r="F178" s="129"/>
      <c r="G178" s="129"/>
      <c r="H178" s="129"/>
      <c r="I178" s="129"/>
    </row>
    <row r="179" spans="1:9" ht="12.75">
      <c r="A179" s="5"/>
      <c r="B179" s="129"/>
      <c r="C179" s="129"/>
      <c r="D179" s="129"/>
      <c r="E179" s="129"/>
      <c r="F179" s="129"/>
      <c r="G179" s="129"/>
      <c r="H179" s="129"/>
      <c r="I179" s="129"/>
    </row>
    <row r="180" spans="1:3" ht="12.75">
      <c r="A180" s="5"/>
      <c r="B180" s="1"/>
      <c r="C180" s="8"/>
    </row>
    <row r="181" spans="1:2" ht="12.75">
      <c r="A181" s="5">
        <f>+A177+1</f>
        <v>24</v>
      </c>
      <c r="B181" s="1" t="s">
        <v>82</v>
      </c>
    </row>
    <row r="182" spans="1:9" ht="12.75">
      <c r="A182" s="5"/>
      <c r="B182" s="13" t="s">
        <v>83</v>
      </c>
      <c r="C182" s="13"/>
      <c r="D182" s="13"/>
      <c r="E182" s="13"/>
      <c r="F182" s="13"/>
      <c r="G182" s="13"/>
      <c r="H182" s="13"/>
      <c r="I182" s="13"/>
    </row>
    <row r="183" spans="1:9" ht="12.75">
      <c r="A183" s="57"/>
      <c r="B183" s="12"/>
      <c r="C183" s="12"/>
      <c r="D183" s="12"/>
      <c r="E183" s="12"/>
      <c r="F183" s="12"/>
      <c r="G183" s="12"/>
      <c r="H183" s="12"/>
      <c r="I183" s="12"/>
    </row>
    <row r="184" spans="1:2" ht="12.75">
      <c r="A184" s="4"/>
      <c r="B184" s="2" t="s">
        <v>84</v>
      </c>
    </row>
    <row r="185" ht="12.75">
      <c r="A185" s="4"/>
    </row>
    <row r="186" spans="2:8" s="58" customFormat="1" ht="12.75">
      <c r="B186" s="59" t="s">
        <v>85</v>
      </c>
      <c r="F186" s="60" t="s">
        <v>86</v>
      </c>
      <c r="G186" s="61" t="s">
        <v>87</v>
      </c>
      <c r="H186" s="60" t="s">
        <v>88</v>
      </c>
    </row>
    <row r="187" spans="1:7" ht="13.5">
      <c r="A187" s="4"/>
      <c r="B187" s="62"/>
      <c r="G187" s="63"/>
    </row>
    <row r="188" spans="1:8" ht="12.75">
      <c r="A188" s="4"/>
      <c r="B188" s="2" t="s">
        <v>89</v>
      </c>
      <c r="F188" s="24">
        <f>SUM(G188:H188)</f>
        <v>9840</v>
      </c>
      <c r="G188" s="64">
        <f>+'[1]BS'!O56-1</f>
        <v>9840</v>
      </c>
      <c r="H188" s="23">
        <v>0</v>
      </c>
    </row>
    <row r="189" spans="1:8" ht="12.75">
      <c r="A189" s="4"/>
      <c r="B189" s="2" t="s">
        <v>90</v>
      </c>
      <c r="F189" s="24">
        <f>SUM(G189:H189)</f>
        <v>59772</v>
      </c>
      <c r="G189" s="64">
        <f>+'[1]BS'!O57+1</f>
        <v>59772</v>
      </c>
      <c r="H189" s="23">
        <v>0</v>
      </c>
    </row>
    <row r="190" spans="1:8" ht="12.75">
      <c r="A190" s="4"/>
      <c r="B190" s="2" t="s">
        <v>91</v>
      </c>
      <c r="F190" s="24">
        <f>SUM(G190:H190)</f>
        <v>12872</v>
      </c>
      <c r="G190" s="64">
        <f>+'[1]BS'!O58</f>
        <v>3636</v>
      </c>
      <c r="H190" s="23">
        <f>+'[1]BS'!O143</f>
        <v>9236</v>
      </c>
    </row>
    <row r="191" spans="1:8" ht="12.75">
      <c r="A191" s="4"/>
      <c r="B191" s="2" t="s">
        <v>92</v>
      </c>
      <c r="F191" s="24">
        <f>SUM(G191:H191)</f>
        <v>28336</v>
      </c>
      <c r="G191" s="64">
        <f>+'[1]BS'!O59</f>
        <v>3828</v>
      </c>
      <c r="H191" s="23">
        <f>+'[1]BS'!O144</f>
        <v>24508</v>
      </c>
    </row>
    <row r="192" spans="1:8" ht="12.75">
      <c r="A192" s="4"/>
      <c r="F192" s="24"/>
      <c r="G192" s="64"/>
      <c r="H192" s="23"/>
    </row>
    <row r="193" spans="1:8" ht="13.5" thickBot="1">
      <c r="A193" s="4"/>
      <c r="F193" s="27">
        <f>SUM(F188:F192)</f>
        <v>110820</v>
      </c>
      <c r="G193" s="65">
        <f>SUM(G188:G192)</f>
        <v>77076</v>
      </c>
      <c r="H193" s="27">
        <f>SUM(H188:H192)</f>
        <v>33744</v>
      </c>
    </row>
    <row r="194" spans="1:6" ht="13.5" thickTop="1">
      <c r="A194" s="4"/>
      <c r="F194" s="66"/>
    </row>
    <row r="195" spans="1:6" ht="12.75">
      <c r="A195" s="4"/>
      <c r="B195" s="2" t="s">
        <v>93</v>
      </c>
      <c r="F195" s="66"/>
    </row>
    <row r="196" spans="1:6" ht="12.75">
      <c r="A196" s="4"/>
      <c r="F196" s="66"/>
    </row>
    <row r="197" spans="1:7" ht="12.75">
      <c r="A197" s="4"/>
      <c r="F197" s="19" t="s">
        <v>94</v>
      </c>
      <c r="G197" s="19"/>
    </row>
    <row r="198" spans="1:7" ht="12.75">
      <c r="A198" s="4"/>
      <c r="F198" s="19" t="s">
        <v>95</v>
      </c>
      <c r="G198" s="67"/>
    </row>
    <row r="199" spans="1:7" ht="12.75">
      <c r="A199" s="4"/>
      <c r="F199" s="19"/>
      <c r="G199" s="67"/>
    </row>
    <row r="200" spans="1:7" ht="12.75">
      <c r="A200" s="4"/>
      <c r="B200" s="2" t="s">
        <v>96</v>
      </c>
      <c r="F200" s="35">
        <f>+F203-F201</f>
        <v>75346.996</v>
      </c>
      <c r="G200" s="67"/>
    </row>
    <row r="201" spans="1:7" ht="12.75">
      <c r="A201" s="4"/>
      <c r="B201" s="2" t="s">
        <v>97</v>
      </c>
      <c r="F201" s="23">
        <f>(+'[1]BS'!B59+'[1]BS'!B144+'[1]BS'!J59+'[1]BS'!J144+'[1]BS'!G144+'[1]BS'!G60)/1000</f>
        <v>35473.004</v>
      </c>
      <c r="G201" s="21"/>
    </row>
    <row r="202" spans="1:6" ht="12.75">
      <c r="A202" s="4"/>
      <c r="F202" s="21"/>
    </row>
    <row r="203" spans="1:7" ht="13.5" thickBot="1">
      <c r="A203" s="4"/>
      <c r="B203" s="1" t="s">
        <v>98</v>
      </c>
      <c r="F203" s="25">
        <f>+F193</f>
        <v>110820</v>
      </c>
      <c r="G203" s="21"/>
    </row>
    <row r="204" spans="1:6" ht="13.5" thickTop="1">
      <c r="A204" s="4"/>
      <c r="F204" s="21"/>
    </row>
    <row r="205" spans="1:6" ht="12.75">
      <c r="A205" s="4"/>
      <c r="F205" s="21"/>
    </row>
    <row r="206" spans="1:2" ht="12.75">
      <c r="A206" s="5">
        <f>+A181+1</f>
        <v>25</v>
      </c>
      <c r="B206" s="1" t="s">
        <v>99</v>
      </c>
    </row>
    <row r="207" spans="1:2" ht="12.75">
      <c r="A207" s="4"/>
      <c r="B207" s="2" t="s">
        <v>100</v>
      </c>
    </row>
    <row r="208" ht="12.75">
      <c r="A208" s="4"/>
    </row>
    <row r="209" spans="1:2" ht="12.75">
      <c r="A209" s="5">
        <f>+A206+1</f>
        <v>26</v>
      </c>
      <c r="B209" s="1" t="s">
        <v>101</v>
      </c>
    </row>
    <row r="210" spans="1:2" ht="12.75">
      <c r="A210" s="4"/>
      <c r="B210" s="2" t="s">
        <v>102</v>
      </c>
    </row>
    <row r="211" ht="12.75">
      <c r="A211" s="4"/>
    </row>
    <row r="212" spans="1:2" ht="12.75">
      <c r="A212" s="5">
        <f>+A209+1</f>
        <v>27</v>
      </c>
      <c r="B212" s="1" t="s">
        <v>103</v>
      </c>
    </row>
    <row r="213" spans="1:8" ht="12.75" customHeight="1">
      <c r="A213" s="5"/>
      <c r="B213" s="118" t="s">
        <v>104</v>
      </c>
      <c r="C213" s="118"/>
      <c r="D213" s="118"/>
      <c r="E213" s="118"/>
      <c r="F213" s="118"/>
      <c r="G213" s="118"/>
      <c r="H213" s="118"/>
    </row>
    <row r="214" spans="1:8" ht="12.75">
      <c r="A214" s="5"/>
      <c r="B214" s="130"/>
      <c r="C214" s="130"/>
      <c r="D214" s="130"/>
      <c r="E214" s="130"/>
      <c r="F214" s="130"/>
      <c r="G214" s="130"/>
      <c r="H214" s="130"/>
    </row>
    <row r="215" spans="1:2" ht="12.75">
      <c r="A215" s="5">
        <f>+A212+1</f>
        <v>28</v>
      </c>
      <c r="B215" s="1" t="s">
        <v>105</v>
      </c>
    </row>
    <row r="216" spans="1:2" ht="12.75">
      <c r="A216" s="5"/>
      <c r="B216" s="2" t="s">
        <v>106</v>
      </c>
    </row>
    <row r="217" spans="1:10" ht="12.75">
      <c r="A217" s="5"/>
      <c r="F217" s="121" t="s">
        <v>24</v>
      </c>
      <c r="G217" s="121"/>
      <c r="H217" s="121" t="s">
        <v>24</v>
      </c>
      <c r="I217" s="121"/>
      <c r="J217" s="19"/>
    </row>
    <row r="218" spans="1:10" ht="12.75">
      <c r="A218" s="5"/>
      <c r="F218" s="44">
        <v>38807</v>
      </c>
      <c r="G218" s="44">
        <v>38442</v>
      </c>
      <c r="H218" s="44">
        <f>+F218</f>
        <v>38807</v>
      </c>
      <c r="I218" s="44">
        <f>+G218</f>
        <v>38442</v>
      </c>
      <c r="J218" s="17"/>
    </row>
    <row r="219" spans="1:10" ht="12.75">
      <c r="A219" s="5"/>
      <c r="F219" s="45" t="s">
        <v>66</v>
      </c>
      <c r="G219" s="45" t="s">
        <v>66</v>
      </c>
      <c r="H219" s="45" t="s">
        <v>66</v>
      </c>
      <c r="I219" s="45" t="s">
        <v>66</v>
      </c>
      <c r="J219" s="68"/>
    </row>
    <row r="220" spans="1:10" ht="12.75">
      <c r="A220" s="5"/>
      <c r="J220" s="68"/>
    </row>
    <row r="221" spans="1:10" ht="12.75">
      <c r="A221" s="69"/>
      <c r="B221" s="2" t="s">
        <v>107</v>
      </c>
      <c r="F221" s="23">
        <v>75250601</v>
      </c>
      <c r="G221" s="23">
        <v>75250601</v>
      </c>
      <c r="H221" s="23">
        <v>75250601</v>
      </c>
      <c r="I221" s="23">
        <v>75250601</v>
      </c>
      <c r="J221" s="21"/>
    </row>
    <row r="222" spans="1:10" ht="12.75">
      <c r="A222" s="69"/>
      <c r="F222" s="23" t="s">
        <v>15</v>
      </c>
      <c r="G222" s="23" t="s">
        <v>15</v>
      </c>
      <c r="H222" s="23" t="s">
        <v>15</v>
      </c>
      <c r="I222" s="23" t="s">
        <v>15</v>
      </c>
      <c r="J222" s="21"/>
    </row>
    <row r="223" spans="1:10" ht="12.75">
      <c r="A223" s="69"/>
      <c r="F223" s="23"/>
      <c r="G223" s="23"/>
      <c r="H223" s="23"/>
      <c r="I223" s="23"/>
      <c r="J223" s="21"/>
    </row>
    <row r="224" spans="1:10" ht="12.75">
      <c r="A224" s="69"/>
      <c r="B224" s="2" t="s">
        <v>15</v>
      </c>
      <c r="F224" s="23" t="s">
        <v>15</v>
      </c>
      <c r="G224" s="23" t="s">
        <v>15</v>
      </c>
      <c r="H224" s="23" t="s">
        <v>15</v>
      </c>
      <c r="I224" s="23" t="s">
        <v>15</v>
      </c>
      <c r="J224" s="21"/>
    </row>
    <row r="225" spans="1:10" ht="13.5" thickBot="1">
      <c r="A225" s="69"/>
      <c r="B225" s="2" t="s">
        <v>108</v>
      </c>
      <c r="F225" s="47">
        <f>SUM(F221:F224)</f>
        <v>75250601</v>
      </c>
      <c r="G225" s="47">
        <f>SUM(G221:G224)</f>
        <v>75250601</v>
      </c>
      <c r="H225" s="47">
        <f>SUM(H221:H224)</f>
        <v>75250601</v>
      </c>
      <c r="I225" s="47">
        <f>SUM(I221:I224)</f>
        <v>75250601</v>
      </c>
      <c r="J225" s="21"/>
    </row>
    <row r="226" spans="1:10" ht="13.5" thickTop="1">
      <c r="A226" s="69"/>
      <c r="F226" s="21"/>
      <c r="H226" s="21"/>
      <c r="J226" s="21"/>
    </row>
    <row r="227" spans="1:9" ht="12.75">
      <c r="A227" s="69"/>
      <c r="B227" s="2" t="s">
        <v>109</v>
      </c>
      <c r="F227" s="23">
        <f>+F225</f>
        <v>75250601</v>
      </c>
      <c r="G227" s="23">
        <f>+G225</f>
        <v>75250601</v>
      </c>
      <c r="H227" s="23">
        <f>+'[1]EPS'!B53</f>
        <v>75250601</v>
      </c>
      <c r="I227" s="23">
        <f>+I225</f>
        <v>75250601</v>
      </c>
    </row>
    <row r="228" spans="1:10" ht="12.75">
      <c r="A228" s="69"/>
      <c r="J228" s="68"/>
    </row>
    <row r="229" spans="1:10" ht="12.75">
      <c r="A229" s="69"/>
      <c r="B229" s="2" t="s">
        <v>110</v>
      </c>
      <c r="F229" s="24">
        <f>+'[1]A_PL'!B35*1000</f>
        <v>-1787000</v>
      </c>
      <c r="G229" s="24">
        <f>+'[1]A_PL'!C35*1000</f>
        <v>-824000</v>
      </c>
      <c r="H229" s="24">
        <f>+'[1]A_PL'!D35*1000</f>
        <v>-1787000</v>
      </c>
      <c r="I229" s="70">
        <f>+'[1]A_PL'!E35*1000</f>
        <v>-824000</v>
      </c>
      <c r="J229" s="68"/>
    </row>
    <row r="230" spans="1:10" ht="12.75">
      <c r="A230" s="69"/>
      <c r="B230" s="2" t="s">
        <v>111</v>
      </c>
      <c r="F230" s="24"/>
      <c r="G230" s="24"/>
      <c r="H230" s="24"/>
      <c r="I230" s="70"/>
      <c r="J230" s="68"/>
    </row>
    <row r="231" spans="1:10" ht="12.75">
      <c r="A231" s="69"/>
      <c r="J231" s="68"/>
    </row>
    <row r="232" spans="1:10" ht="12.75">
      <c r="A232" s="69"/>
      <c r="B232" s="1" t="s">
        <v>112</v>
      </c>
      <c r="F232" s="71">
        <f>ROUND(+F229/F227*100,2)</f>
        <v>-2.37</v>
      </c>
      <c r="G232" s="71">
        <f>ROUND(+G229/G227*100,2)</f>
        <v>-1.1</v>
      </c>
      <c r="H232" s="71">
        <f>ROUND(+H229/H227*100,2)</f>
        <v>-2.37</v>
      </c>
      <c r="I232" s="71">
        <f>ROUND(+I229/I227*100,2)</f>
        <v>-1.1</v>
      </c>
      <c r="J232" s="68"/>
    </row>
    <row r="233" spans="1:10" ht="12.75">
      <c r="A233" s="69"/>
      <c r="B233" s="1"/>
      <c r="F233" s="71"/>
      <c r="H233" s="71"/>
      <c r="J233" s="68"/>
    </row>
    <row r="234" spans="1:10" ht="12.75">
      <c r="A234" s="69"/>
      <c r="B234" s="1" t="s">
        <v>113</v>
      </c>
      <c r="F234" s="72" t="s">
        <v>114</v>
      </c>
      <c r="G234" s="72" t="s">
        <v>114</v>
      </c>
      <c r="H234" s="72" t="s">
        <v>114</v>
      </c>
      <c r="I234" s="72" t="s">
        <v>114</v>
      </c>
      <c r="J234" s="68"/>
    </row>
    <row r="235" spans="1:10" ht="12.75">
      <c r="A235" s="69"/>
      <c r="B235" s="1"/>
      <c r="F235" s="71"/>
      <c r="H235" s="71"/>
      <c r="J235" s="68"/>
    </row>
    <row r="236" spans="1:2" ht="12.75">
      <c r="A236" s="5">
        <f>+A215+1</f>
        <v>29</v>
      </c>
      <c r="B236" s="1" t="s">
        <v>115</v>
      </c>
    </row>
    <row r="237" spans="1:10" ht="12.75">
      <c r="A237" s="69"/>
      <c r="B237" s="118" t="s">
        <v>116</v>
      </c>
      <c r="C237" s="118"/>
      <c r="D237" s="118"/>
      <c r="E237" s="118"/>
      <c r="F237" s="118"/>
      <c r="G237" s="118"/>
      <c r="H237" s="118"/>
      <c r="I237" s="118"/>
      <c r="J237" s="56"/>
    </row>
    <row r="238" spans="1:10" ht="12.75">
      <c r="A238" s="69"/>
      <c r="B238" s="118"/>
      <c r="C238" s="118"/>
      <c r="D238" s="118"/>
      <c r="E238" s="118"/>
      <c r="F238" s="118"/>
      <c r="G238" s="118"/>
      <c r="H238" s="118"/>
      <c r="I238" s="118"/>
      <c r="J238" s="56"/>
    </row>
    <row r="239" ht="12.75">
      <c r="A239" s="69"/>
    </row>
    <row r="240" ht="12.75">
      <c r="A240" s="69"/>
    </row>
    <row r="241" spans="1:3" ht="12.75">
      <c r="A241" s="1" t="s">
        <v>117</v>
      </c>
      <c r="B241" s="1"/>
      <c r="C241" s="1"/>
    </row>
    <row r="242" spans="1:3" ht="12.75">
      <c r="A242" s="1" t="s">
        <v>118</v>
      </c>
      <c r="B242" s="1"/>
      <c r="C242" s="1"/>
    </row>
    <row r="243" spans="1:3" ht="12.75">
      <c r="A243" s="1"/>
      <c r="B243" s="1"/>
      <c r="C243" s="1"/>
    </row>
    <row r="244" spans="1:3" ht="12.75">
      <c r="A244" s="1" t="s">
        <v>203</v>
      </c>
      <c r="B244" s="1"/>
      <c r="C244" s="1"/>
    </row>
    <row r="245" spans="1:2" ht="12.75">
      <c r="A245" s="1" t="s">
        <v>119</v>
      </c>
      <c r="B245" s="1"/>
    </row>
    <row r="246" spans="1:2" ht="12.75">
      <c r="A246" s="1" t="s">
        <v>204</v>
      </c>
      <c r="B246" s="1"/>
    </row>
    <row r="248" ht="12.75">
      <c r="A248" s="2" t="s">
        <v>120</v>
      </c>
    </row>
    <row r="249" spans="1:2" ht="12.75">
      <c r="A249" s="126">
        <v>38868</v>
      </c>
      <c r="B249" s="127"/>
    </row>
    <row r="250" ht="12.75">
      <c r="A250" s="69"/>
    </row>
    <row r="251" ht="12.75">
      <c r="A251" s="69"/>
    </row>
    <row r="252" ht="12.75">
      <c r="A252" s="69"/>
    </row>
    <row r="253" ht="12.75">
      <c r="A253" s="69"/>
    </row>
    <row r="254" ht="12.75">
      <c r="A254" s="69"/>
    </row>
    <row r="255" ht="12.75">
      <c r="A255" s="69"/>
    </row>
    <row r="256" ht="12.75">
      <c r="A256" s="69"/>
    </row>
    <row r="257" ht="12.75">
      <c r="A257" s="69"/>
    </row>
    <row r="258" ht="12.75">
      <c r="A258" s="69"/>
    </row>
    <row r="259" ht="12.75">
      <c r="A259" s="69"/>
    </row>
    <row r="260" ht="12.75">
      <c r="A260" s="69"/>
    </row>
    <row r="261" ht="12.75">
      <c r="A261" s="69"/>
    </row>
    <row r="262" ht="12.75">
      <c r="A262" s="69"/>
    </row>
    <row r="263" ht="12.75">
      <c r="A263" s="69"/>
    </row>
    <row r="264" ht="12.75">
      <c r="A264" s="69"/>
    </row>
    <row r="265" ht="12.75">
      <c r="A265" s="69"/>
    </row>
    <row r="266" ht="12.75">
      <c r="A266" s="69"/>
    </row>
    <row r="267" ht="12.75">
      <c r="A267" s="69"/>
    </row>
    <row r="268" ht="12.75">
      <c r="A268" s="69"/>
    </row>
    <row r="269" ht="12.75">
      <c r="A269" s="69"/>
    </row>
    <row r="270" ht="12.75">
      <c r="A270" s="69"/>
    </row>
    <row r="271" ht="12.75">
      <c r="A271" s="69"/>
    </row>
    <row r="272" ht="12.75">
      <c r="A272" s="69"/>
    </row>
    <row r="273" ht="12.75">
      <c r="A273" s="69"/>
    </row>
    <row r="274" ht="12.75">
      <c r="A274" s="69"/>
    </row>
    <row r="275" ht="12.75">
      <c r="A275" s="69"/>
    </row>
    <row r="276" ht="12.75">
      <c r="A276" s="69"/>
    </row>
    <row r="277" ht="12.75">
      <c r="A277" s="69"/>
    </row>
    <row r="278" ht="12.75">
      <c r="A278" s="69"/>
    </row>
    <row r="279" ht="12.75">
      <c r="A279" s="69"/>
    </row>
    <row r="280" ht="12.75">
      <c r="A280" s="69"/>
    </row>
    <row r="281" ht="12.75">
      <c r="A281" s="69"/>
    </row>
    <row r="282" ht="12.75">
      <c r="A282" s="69"/>
    </row>
    <row r="283" ht="12.75">
      <c r="A283" s="69"/>
    </row>
    <row r="284" ht="12.75">
      <c r="A284" s="69"/>
    </row>
    <row r="285" ht="12.75">
      <c r="A285" s="69"/>
    </row>
    <row r="286" ht="12.75">
      <c r="A286" s="69"/>
    </row>
    <row r="287" ht="12.75">
      <c r="A287" s="69"/>
    </row>
    <row r="288" ht="12.75">
      <c r="A288" s="69"/>
    </row>
    <row r="289" ht="12.75">
      <c r="A289" s="69"/>
    </row>
    <row r="290" ht="12.75">
      <c r="A290" s="69"/>
    </row>
    <row r="291" ht="12.75">
      <c r="A291" s="69"/>
    </row>
    <row r="292" ht="12.75">
      <c r="A292" s="69"/>
    </row>
    <row r="293" ht="12.75">
      <c r="A293" s="69"/>
    </row>
    <row r="294" ht="12.75">
      <c r="A294" s="69"/>
    </row>
    <row r="295" ht="12.75">
      <c r="A295" s="69"/>
    </row>
    <row r="296" ht="12.75">
      <c r="A296" s="69"/>
    </row>
    <row r="297" ht="12.75">
      <c r="A297" s="69"/>
    </row>
    <row r="298" ht="12.75">
      <c r="A298" s="69"/>
    </row>
    <row r="299" ht="12.75">
      <c r="A299" s="69"/>
    </row>
    <row r="300" ht="12.75">
      <c r="A300" s="69"/>
    </row>
    <row r="301" ht="12.75">
      <c r="A301" s="69"/>
    </row>
    <row r="302" ht="12.75">
      <c r="A302" s="69"/>
    </row>
    <row r="303" ht="12.75">
      <c r="A303" s="69"/>
    </row>
    <row r="304" ht="12.75">
      <c r="A304" s="69"/>
    </row>
    <row r="305" ht="12.75">
      <c r="A305" s="69"/>
    </row>
    <row r="306" ht="12.75">
      <c r="A306" s="69"/>
    </row>
    <row r="307" ht="12.75">
      <c r="A307" s="69"/>
    </row>
    <row r="308" ht="12.75">
      <c r="A308" s="69"/>
    </row>
    <row r="309" ht="12.75">
      <c r="A309" s="69"/>
    </row>
    <row r="310" ht="12.75">
      <c r="A310" s="69"/>
    </row>
    <row r="311" ht="12.75">
      <c r="A311" s="69"/>
    </row>
    <row r="312" ht="12.75">
      <c r="A312" s="69"/>
    </row>
    <row r="313" ht="12.75">
      <c r="A313" s="69"/>
    </row>
    <row r="314" ht="12.75">
      <c r="A314" s="69"/>
    </row>
    <row r="315" ht="12.75">
      <c r="A315" s="69"/>
    </row>
    <row r="316" ht="12.75">
      <c r="A316" s="69"/>
    </row>
    <row r="317" ht="12.75">
      <c r="A317" s="69"/>
    </row>
    <row r="318" ht="12.75">
      <c r="A318" s="69"/>
    </row>
    <row r="319" ht="12.75">
      <c r="A319" s="69"/>
    </row>
    <row r="320" ht="12.75">
      <c r="A320" s="69"/>
    </row>
    <row r="321" ht="12.75">
      <c r="A321" s="69"/>
    </row>
    <row r="322" ht="12.75">
      <c r="A322" s="69"/>
    </row>
    <row r="323" ht="12.75">
      <c r="A323" s="69"/>
    </row>
    <row r="324" ht="12.75">
      <c r="A324" s="69"/>
    </row>
    <row r="325" ht="12.75">
      <c r="A325" s="69"/>
    </row>
    <row r="326" ht="12.75">
      <c r="A326" s="69"/>
    </row>
    <row r="327" ht="12.75">
      <c r="A327" s="69"/>
    </row>
    <row r="328" ht="12.75">
      <c r="A328" s="69"/>
    </row>
    <row r="329" ht="12.75">
      <c r="A329" s="69"/>
    </row>
    <row r="330" ht="12.75">
      <c r="A330" s="69"/>
    </row>
    <row r="331" ht="12.75">
      <c r="A331" s="69"/>
    </row>
    <row r="332" ht="12.75">
      <c r="A332" s="69"/>
    </row>
    <row r="333" ht="12.75">
      <c r="A333" s="69"/>
    </row>
    <row r="334" ht="12.75">
      <c r="A334" s="69"/>
    </row>
    <row r="335" ht="12.75">
      <c r="A335" s="69"/>
    </row>
    <row r="336" ht="12.75">
      <c r="A336" s="69"/>
    </row>
    <row r="337" ht="12.75">
      <c r="A337" s="69"/>
    </row>
    <row r="338" ht="12.75">
      <c r="A338" s="69"/>
    </row>
    <row r="339" ht="12.75">
      <c r="A339" s="69"/>
    </row>
    <row r="340" ht="12.75">
      <c r="A340" s="69"/>
    </row>
    <row r="341" ht="12.75">
      <c r="A341" s="69"/>
    </row>
    <row r="342" ht="12.75">
      <c r="A342" s="69"/>
    </row>
    <row r="343" ht="12.75">
      <c r="A343" s="69"/>
    </row>
    <row r="344" ht="12.75">
      <c r="A344" s="69"/>
    </row>
    <row r="345" ht="12.75">
      <c r="A345" s="69"/>
    </row>
    <row r="346" ht="12.75">
      <c r="A346" s="69"/>
    </row>
    <row r="347" ht="12.75">
      <c r="A347" s="69"/>
    </row>
    <row r="348" ht="12.75">
      <c r="A348" s="69"/>
    </row>
    <row r="349" ht="12.75">
      <c r="A349" s="69"/>
    </row>
    <row r="350" ht="12.75">
      <c r="A350" s="69"/>
    </row>
    <row r="351" ht="12.75">
      <c r="A351" s="69"/>
    </row>
    <row r="352" ht="12.75">
      <c r="A352" s="69"/>
    </row>
    <row r="353" ht="12.75">
      <c r="A353" s="69"/>
    </row>
    <row r="354" ht="12.75">
      <c r="A354" s="69"/>
    </row>
    <row r="355" ht="12.75">
      <c r="A355" s="69"/>
    </row>
    <row r="356" ht="12.75">
      <c r="A356" s="69"/>
    </row>
    <row r="357" ht="12.75">
      <c r="A357" s="69"/>
    </row>
    <row r="358" ht="12.75">
      <c r="A358" s="69"/>
    </row>
    <row r="359" ht="12.75">
      <c r="A359" s="69"/>
    </row>
    <row r="360" ht="12.75">
      <c r="A360" s="69"/>
    </row>
    <row r="361" ht="12.75">
      <c r="A361" s="69"/>
    </row>
    <row r="362" ht="12.75">
      <c r="A362" s="69"/>
    </row>
    <row r="363" ht="12.75">
      <c r="A363" s="69"/>
    </row>
    <row r="364" ht="12.75">
      <c r="A364" s="69"/>
    </row>
    <row r="365" ht="12.75">
      <c r="A365" s="69"/>
    </row>
    <row r="366" ht="12.75">
      <c r="A366" s="69"/>
    </row>
    <row r="367" ht="12.75">
      <c r="A367" s="69"/>
    </row>
    <row r="368" ht="12.75">
      <c r="A368" s="69"/>
    </row>
    <row r="369" ht="12.75">
      <c r="A369" s="69"/>
    </row>
    <row r="370" ht="12.75">
      <c r="A370" s="69"/>
    </row>
    <row r="371" ht="12.75">
      <c r="A371" s="69"/>
    </row>
    <row r="372" ht="12.75">
      <c r="A372" s="69"/>
    </row>
    <row r="373" ht="12.75">
      <c r="A373" s="69"/>
    </row>
    <row r="374" ht="12.75">
      <c r="A374" s="69"/>
    </row>
    <row r="375" ht="12.75">
      <c r="A375" s="69"/>
    </row>
    <row r="376" ht="12.75">
      <c r="A376" s="69"/>
    </row>
    <row r="377" ht="12.75">
      <c r="A377" s="69"/>
    </row>
    <row r="378" ht="12.75">
      <c r="A378" s="69"/>
    </row>
    <row r="379" ht="12.75">
      <c r="A379" s="69"/>
    </row>
    <row r="380" ht="12.75">
      <c r="A380" s="69"/>
    </row>
    <row r="381" ht="12.75">
      <c r="A381" s="69"/>
    </row>
    <row r="382" ht="12.75">
      <c r="A382" s="69"/>
    </row>
    <row r="383" ht="12.75">
      <c r="A383" s="69"/>
    </row>
    <row r="384" ht="12.75">
      <c r="A384" s="69"/>
    </row>
    <row r="385" ht="12.75">
      <c r="A385" s="69"/>
    </row>
    <row r="386" ht="12.75">
      <c r="A386" s="69"/>
    </row>
    <row r="387" ht="12.75">
      <c r="A387" s="69"/>
    </row>
    <row r="388" ht="12.75">
      <c r="A388" s="69"/>
    </row>
    <row r="389" ht="12.75">
      <c r="A389" s="69"/>
    </row>
    <row r="390" ht="12.75">
      <c r="A390" s="69"/>
    </row>
    <row r="391" ht="12.75">
      <c r="A391" s="69"/>
    </row>
    <row r="392" ht="12.75">
      <c r="A392" s="69"/>
    </row>
    <row r="393" ht="12.75">
      <c r="A393" s="69"/>
    </row>
    <row r="394" ht="12.75">
      <c r="A394" s="69"/>
    </row>
    <row r="395" ht="12.75">
      <c r="A395" s="69"/>
    </row>
    <row r="396" ht="12.75">
      <c r="A396" s="69"/>
    </row>
    <row r="397" ht="12.75">
      <c r="A397" s="69"/>
    </row>
    <row r="398" ht="12.75">
      <c r="A398" s="69"/>
    </row>
    <row r="399" ht="12.75">
      <c r="A399" s="69"/>
    </row>
    <row r="400" ht="12.75">
      <c r="A400" s="69"/>
    </row>
    <row r="401" ht="12.75">
      <c r="A401" s="69"/>
    </row>
    <row r="402" ht="12.75">
      <c r="A402" s="69"/>
    </row>
    <row r="403" ht="12.75">
      <c r="A403" s="69"/>
    </row>
    <row r="404" ht="12.75">
      <c r="A404" s="69"/>
    </row>
    <row r="405" ht="12.75">
      <c r="A405" s="69"/>
    </row>
    <row r="406" ht="12.75">
      <c r="A406" s="69"/>
    </row>
    <row r="407" ht="12.75">
      <c r="A407" s="69"/>
    </row>
    <row r="408" ht="12.75">
      <c r="A408" s="69"/>
    </row>
    <row r="409" ht="12.75">
      <c r="A409" s="69"/>
    </row>
    <row r="410" ht="12.75">
      <c r="A410" s="69"/>
    </row>
    <row r="411" ht="12.75">
      <c r="A411" s="69"/>
    </row>
    <row r="412" ht="12.75">
      <c r="A412" s="69"/>
    </row>
    <row r="413" ht="12.75">
      <c r="A413" s="69"/>
    </row>
    <row r="414" ht="12.75">
      <c r="A414" s="69"/>
    </row>
    <row r="415" ht="12.75">
      <c r="A415" s="69"/>
    </row>
    <row r="416" ht="12.75">
      <c r="A416" s="69"/>
    </row>
    <row r="417" ht="12.75">
      <c r="A417" s="69"/>
    </row>
    <row r="418" ht="12.75">
      <c r="A418" s="69"/>
    </row>
    <row r="419" ht="12.75">
      <c r="A419" s="69"/>
    </row>
    <row r="420" ht="12.75">
      <c r="A420" s="69"/>
    </row>
    <row r="421" ht="12.75">
      <c r="A421" s="69"/>
    </row>
    <row r="422" ht="12.75">
      <c r="A422" s="69"/>
    </row>
    <row r="423" ht="12.75">
      <c r="A423" s="69"/>
    </row>
    <row r="424" ht="12.75">
      <c r="A424" s="69"/>
    </row>
    <row r="425" ht="12.75">
      <c r="A425" s="69"/>
    </row>
    <row r="426" ht="12.75">
      <c r="A426" s="69"/>
    </row>
    <row r="427" ht="12.75">
      <c r="A427" s="69"/>
    </row>
    <row r="428" ht="12.75">
      <c r="A428" s="69"/>
    </row>
    <row r="429" ht="12.75">
      <c r="A429" s="69"/>
    </row>
    <row r="430" ht="12.75">
      <c r="A430" s="69"/>
    </row>
    <row r="431" ht="12.75">
      <c r="A431" s="69"/>
    </row>
    <row r="432" ht="12.75">
      <c r="A432" s="69"/>
    </row>
    <row r="433" ht="12.75">
      <c r="A433" s="69"/>
    </row>
    <row r="434" ht="12.75">
      <c r="A434" s="69"/>
    </row>
    <row r="435" ht="12.75">
      <c r="A435" s="69"/>
    </row>
    <row r="436" ht="12.75">
      <c r="A436" s="69"/>
    </row>
    <row r="437" ht="12.75">
      <c r="A437" s="69"/>
    </row>
    <row r="438" ht="12.75">
      <c r="A438" s="69"/>
    </row>
    <row r="439" ht="12.75">
      <c r="A439" s="69"/>
    </row>
    <row r="440" ht="12.75">
      <c r="A440" s="69"/>
    </row>
    <row r="441" ht="12.75">
      <c r="A441" s="69"/>
    </row>
    <row r="442" ht="12.75">
      <c r="A442" s="69"/>
    </row>
    <row r="443" ht="12.75">
      <c r="A443" s="69"/>
    </row>
    <row r="444" ht="12.75">
      <c r="A444" s="69"/>
    </row>
    <row r="445" ht="12.75">
      <c r="A445" s="69"/>
    </row>
    <row r="446" ht="12.75">
      <c r="A446" s="69"/>
    </row>
    <row r="447" ht="12.75">
      <c r="A447" s="69"/>
    </row>
    <row r="448" ht="12.75">
      <c r="A448" s="69"/>
    </row>
    <row r="449" ht="12.75">
      <c r="A449" s="69"/>
    </row>
    <row r="450" ht="12.75">
      <c r="A450" s="69"/>
    </row>
    <row r="451" ht="12.75">
      <c r="A451" s="69"/>
    </row>
    <row r="452" ht="12.75">
      <c r="A452" s="69"/>
    </row>
    <row r="453" ht="12.75">
      <c r="A453" s="69"/>
    </row>
    <row r="454" ht="12.75">
      <c r="A454" s="69"/>
    </row>
    <row r="455" ht="12.75">
      <c r="A455" s="69"/>
    </row>
    <row r="456" ht="12.75">
      <c r="A456" s="69"/>
    </row>
    <row r="457" ht="12.75">
      <c r="A457" s="69"/>
    </row>
    <row r="458" ht="12.75">
      <c r="A458" s="69"/>
    </row>
    <row r="459" ht="12.75">
      <c r="A459" s="69"/>
    </row>
    <row r="460" ht="12.75">
      <c r="A460" s="69"/>
    </row>
    <row r="461" ht="12.75">
      <c r="A461" s="69"/>
    </row>
    <row r="462" ht="12.75">
      <c r="A462" s="69"/>
    </row>
    <row r="463" ht="12.75">
      <c r="A463" s="69"/>
    </row>
    <row r="464" ht="12.75">
      <c r="A464" s="69"/>
    </row>
    <row r="465" ht="12.75">
      <c r="A465" s="69"/>
    </row>
    <row r="466" ht="12.75">
      <c r="A466" s="69"/>
    </row>
    <row r="467" ht="12.75">
      <c r="A467" s="69"/>
    </row>
    <row r="468" ht="12.75">
      <c r="A468" s="69"/>
    </row>
    <row r="469" ht="12.75">
      <c r="A469" s="69"/>
    </row>
    <row r="470" ht="12.75">
      <c r="A470" s="69"/>
    </row>
    <row r="471" ht="12.75">
      <c r="A471" s="69"/>
    </row>
    <row r="472" ht="12.75">
      <c r="A472" s="69"/>
    </row>
    <row r="473" ht="12.75">
      <c r="A473" s="69"/>
    </row>
    <row r="474" ht="12.75">
      <c r="A474" s="69"/>
    </row>
    <row r="475" ht="12.75">
      <c r="A475" s="69"/>
    </row>
    <row r="476" ht="12.75">
      <c r="A476" s="69"/>
    </row>
    <row r="477" ht="12.75">
      <c r="A477" s="69"/>
    </row>
    <row r="478" ht="12.75">
      <c r="A478" s="69"/>
    </row>
    <row r="479" ht="12.75">
      <c r="A479" s="69"/>
    </row>
    <row r="480" ht="12.75">
      <c r="A480" s="69"/>
    </row>
    <row r="481" ht="12.75">
      <c r="A481" s="69"/>
    </row>
    <row r="482" ht="12.75">
      <c r="A482" s="69"/>
    </row>
    <row r="483" ht="12.75">
      <c r="A483" s="69"/>
    </row>
    <row r="484" ht="12.75">
      <c r="A484" s="69"/>
    </row>
    <row r="485" ht="12.75">
      <c r="A485" s="69"/>
    </row>
    <row r="486" ht="12.75">
      <c r="A486" s="69"/>
    </row>
    <row r="487" ht="12.75">
      <c r="A487" s="69"/>
    </row>
    <row r="488" ht="12.75">
      <c r="A488" s="69"/>
    </row>
    <row r="489" ht="12.75">
      <c r="A489" s="69"/>
    </row>
    <row r="490" ht="12.75">
      <c r="A490" s="69"/>
    </row>
    <row r="491" ht="12.75">
      <c r="A491" s="69"/>
    </row>
    <row r="492" ht="12.75">
      <c r="A492" s="69"/>
    </row>
    <row r="493" ht="12.75">
      <c r="A493" s="69"/>
    </row>
    <row r="494" ht="12.75">
      <c r="A494" s="69"/>
    </row>
    <row r="495" ht="12.75">
      <c r="A495" s="69"/>
    </row>
    <row r="496" ht="12.75">
      <c r="A496" s="69"/>
    </row>
    <row r="497" ht="12.75">
      <c r="A497" s="69"/>
    </row>
    <row r="498" ht="12.75">
      <c r="A498" s="69"/>
    </row>
    <row r="499" ht="12.75">
      <c r="A499" s="69"/>
    </row>
    <row r="500" ht="12.75">
      <c r="A500" s="69"/>
    </row>
    <row r="501" ht="12.75">
      <c r="A501" s="69"/>
    </row>
    <row r="502" ht="12.75">
      <c r="A502" s="69"/>
    </row>
    <row r="503" ht="12.75">
      <c r="A503" s="69"/>
    </row>
    <row r="504" ht="12.75">
      <c r="A504" s="69"/>
    </row>
    <row r="505" ht="12.75">
      <c r="A505" s="69"/>
    </row>
    <row r="506" ht="12.75">
      <c r="A506" s="69"/>
    </row>
    <row r="507" ht="12.75">
      <c r="A507" s="69"/>
    </row>
    <row r="508" ht="12.75">
      <c r="A508" s="69"/>
    </row>
    <row r="509" ht="12.75">
      <c r="A509" s="69"/>
    </row>
    <row r="510" ht="12.75">
      <c r="A510" s="69"/>
    </row>
    <row r="511" ht="12.75">
      <c r="A511" s="69"/>
    </row>
    <row r="512" ht="12.75">
      <c r="A512" s="69"/>
    </row>
    <row r="513" ht="12.75">
      <c r="A513" s="69"/>
    </row>
    <row r="514" ht="12.75">
      <c r="A514" s="69"/>
    </row>
    <row r="515" ht="12.75">
      <c r="A515" s="69"/>
    </row>
    <row r="516" ht="12.75">
      <c r="A516" s="69"/>
    </row>
    <row r="517" ht="12.75">
      <c r="A517" s="69"/>
    </row>
    <row r="518" ht="12.75">
      <c r="A518" s="69"/>
    </row>
    <row r="519" ht="12.75">
      <c r="A519" s="69"/>
    </row>
    <row r="520" ht="12.75">
      <c r="A520" s="69"/>
    </row>
    <row r="521" ht="12.75">
      <c r="A521" s="69"/>
    </row>
    <row r="522" ht="12.75">
      <c r="A522" s="69"/>
    </row>
    <row r="523" ht="12.75">
      <c r="A523" s="69"/>
    </row>
    <row r="524" ht="12.75">
      <c r="A524" s="69"/>
    </row>
    <row r="525" ht="12.75">
      <c r="A525" s="69"/>
    </row>
    <row r="526" ht="12.75">
      <c r="A526" s="69"/>
    </row>
    <row r="527" ht="12.75">
      <c r="A527" s="69"/>
    </row>
    <row r="528" ht="12.75">
      <c r="A528" s="69"/>
    </row>
    <row r="529" ht="12.75">
      <c r="A529" s="69"/>
    </row>
    <row r="530" ht="12.75">
      <c r="A530" s="69"/>
    </row>
    <row r="531" ht="12.75">
      <c r="A531" s="69"/>
    </row>
    <row r="532" ht="12.75">
      <c r="A532" s="69"/>
    </row>
    <row r="533" ht="12.75">
      <c r="A533" s="69"/>
    </row>
    <row r="534" ht="12.75">
      <c r="A534" s="69"/>
    </row>
    <row r="535" ht="12.75">
      <c r="A535" s="69"/>
    </row>
    <row r="536" ht="12.75">
      <c r="A536" s="69"/>
    </row>
    <row r="537" ht="12.75">
      <c r="A537" s="69"/>
    </row>
    <row r="538" ht="12.75">
      <c r="A538" s="69"/>
    </row>
    <row r="539" ht="12.75">
      <c r="A539" s="69"/>
    </row>
    <row r="540" ht="12.75">
      <c r="A540" s="69"/>
    </row>
    <row r="541" ht="12.75">
      <c r="A541" s="69"/>
    </row>
    <row r="542" ht="12.75">
      <c r="A542" s="69"/>
    </row>
    <row r="543" ht="12.75">
      <c r="A543" s="69"/>
    </row>
    <row r="544" ht="12.75">
      <c r="A544" s="69"/>
    </row>
    <row r="545" ht="12.75">
      <c r="A545" s="69"/>
    </row>
    <row r="546" ht="12.75">
      <c r="A546" s="69"/>
    </row>
    <row r="547" ht="12.75">
      <c r="A547" s="69"/>
    </row>
    <row r="548" ht="12.75">
      <c r="A548" s="69"/>
    </row>
    <row r="549" ht="12.75">
      <c r="A549" s="69"/>
    </row>
    <row r="550" ht="12.75">
      <c r="A550" s="69"/>
    </row>
    <row r="551" ht="12.75">
      <c r="A551" s="69"/>
    </row>
    <row r="552" ht="12.75">
      <c r="A552" s="69"/>
    </row>
    <row r="553" ht="12.75">
      <c r="A553" s="69"/>
    </row>
    <row r="554" ht="12.75">
      <c r="A554" s="69"/>
    </row>
    <row r="555" ht="12.75">
      <c r="A555" s="69"/>
    </row>
    <row r="556" ht="12.75">
      <c r="A556" s="69"/>
    </row>
    <row r="557" ht="12.75">
      <c r="A557" s="69"/>
    </row>
    <row r="558" ht="12.75">
      <c r="A558" s="69"/>
    </row>
    <row r="559" ht="12.75">
      <c r="A559" s="69"/>
    </row>
    <row r="560" ht="12.75">
      <c r="A560" s="69"/>
    </row>
    <row r="561" ht="12.75">
      <c r="A561" s="69"/>
    </row>
    <row r="562" ht="12.75">
      <c r="A562" s="69"/>
    </row>
    <row r="563" ht="12.75">
      <c r="A563" s="69"/>
    </row>
    <row r="564" ht="12.75">
      <c r="A564" s="69"/>
    </row>
    <row r="565" ht="12.75">
      <c r="A565" s="69"/>
    </row>
    <row r="566" ht="12.75">
      <c r="A566" s="69"/>
    </row>
    <row r="567" ht="12.75">
      <c r="A567" s="69"/>
    </row>
    <row r="568" ht="12.75">
      <c r="A568" s="69"/>
    </row>
    <row r="569" ht="12.75">
      <c r="A569" s="69"/>
    </row>
    <row r="570" ht="12.75">
      <c r="A570" s="69"/>
    </row>
    <row r="571" ht="12.75">
      <c r="A571" s="69"/>
    </row>
    <row r="572" ht="12.75">
      <c r="A572" s="69"/>
    </row>
    <row r="573" ht="12.75">
      <c r="A573" s="69"/>
    </row>
    <row r="574" ht="12.75">
      <c r="A574" s="69"/>
    </row>
    <row r="575" ht="12.75">
      <c r="A575" s="69"/>
    </row>
    <row r="576" ht="12.75">
      <c r="A576" s="69"/>
    </row>
    <row r="577" ht="12.75">
      <c r="A577" s="69"/>
    </row>
    <row r="578" ht="12.75">
      <c r="A578" s="69"/>
    </row>
    <row r="579" ht="12.75">
      <c r="A579" s="69"/>
    </row>
    <row r="580" ht="12.75">
      <c r="A580" s="69"/>
    </row>
    <row r="581" ht="12.75">
      <c r="A581" s="69"/>
    </row>
    <row r="582" ht="12.75">
      <c r="A582" s="69"/>
    </row>
    <row r="583" ht="12.75">
      <c r="A583" s="69"/>
    </row>
    <row r="584" ht="12.75">
      <c r="A584" s="69"/>
    </row>
    <row r="585" ht="12.75">
      <c r="A585" s="69"/>
    </row>
    <row r="586" ht="12.75">
      <c r="A586" s="69"/>
    </row>
    <row r="587" ht="12.75">
      <c r="A587" s="69"/>
    </row>
    <row r="588" ht="12.75">
      <c r="A588" s="69"/>
    </row>
    <row r="589" ht="12.75">
      <c r="A589" s="69"/>
    </row>
    <row r="590" ht="12.75">
      <c r="A590" s="69"/>
    </row>
    <row r="591" ht="12.75">
      <c r="A591" s="69"/>
    </row>
    <row r="592" ht="12.75">
      <c r="A592" s="69"/>
    </row>
    <row r="593" ht="12.75">
      <c r="A593" s="69"/>
    </row>
    <row r="594" ht="12.75">
      <c r="A594" s="69"/>
    </row>
    <row r="595" ht="12.75">
      <c r="A595" s="69"/>
    </row>
    <row r="596" ht="12.75">
      <c r="A596" s="69"/>
    </row>
    <row r="597" ht="12.75">
      <c r="A597" s="69"/>
    </row>
    <row r="598" ht="12.75">
      <c r="A598" s="69"/>
    </row>
    <row r="599" ht="12.75">
      <c r="A599" s="69"/>
    </row>
    <row r="600" ht="12.75">
      <c r="A600" s="69"/>
    </row>
    <row r="601" ht="12.75">
      <c r="A601" s="69"/>
    </row>
    <row r="602" ht="12.75">
      <c r="A602" s="69"/>
    </row>
    <row r="603" ht="12.75">
      <c r="A603" s="69"/>
    </row>
    <row r="604" ht="12.75">
      <c r="A604" s="69"/>
    </row>
    <row r="605" ht="12.75">
      <c r="A605" s="69"/>
    </row>
    <row r="606" ht="12.75">
      <c r="A606" s="69"/>
    </row>
    <row r="607" ht="12.75">
      <c r="A607" s="69"/>
    </row>
    <row r="608" ht="12.75">
      <c r="A608" s="69"/>
    </row>
    <row r="609" ht="12.75">
      <c r="A609" s="69"/>
    </row>
    <row r="610" ht="12.75">
      <c r="A610" s="69"/>
    </row>
    <row r="611" ht="12.75">
      <c r="A611" s="69"/>
    </row>
    <row r="612" ht="12.75">
      <c r="A612" s="69"/>
    </row>
    <row r="613" ht="12.75">
      <c r="A613" s="69"/>
    </row>
    <row r="614" ht="12.75">
      <c r="A614" s="69"/>
    </row>
    <row r="615" ht="12.75">
      <c r="A615" s="69"/>
    </row>
    <row r="616" ht="12.75">
      <c r="A616" s="69"/>
    </row>
  </sheetData>
  <mergeCells count="23">
    <mergeCell ref="B237:I238"/>
    <mergeCell ref="A249:B249"/>
    <mergeCell ref="B178:I179"/>
    <mergeCell ref="B213:H213"/>
    <mergeCell ref="B214:H214"/>
    <mergeCell ref="F217:G217"/>
    <mergeCell ref="H217:I217"/>
    <mergeCell ref="B143:I143"/>
    <mergeCell ref="F150:G150"/>
    <mergeCell ref="H150:I150"/>
    <mergeCell ref="B169:I169"/>
    <mergeCell ref="B135:I135"/>
    <mergeCell ref="B136:I136"/>
    <mergeCell ref="B137:I137"/>
    <mergeCell ref="B140:I140"/>
    <mergeCell ref="B100:I101"/>
    <mergeCell ref="B122:E122"/>
    <mergeCell ref="B128:E128"/>
    <mergeCell ref="B131:I132"/>
    <mergeCell ref="B70:I71"/>
    <mergeCell ref="F79:G79"/>
    <mergeCell ref="H79:I79"/>
    <mergeCell ref="B93:I9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45"/>
  <sheetViews>
    <sheetView workbookViewId="0" topLeftCell="A1">
      <selection activeCell="A30" sqref="A30"/>
    </sheetView>
  </sheetViews>
  <sheetFormatPr defaultColWidth="9.140625" defaultRowHeight="12.75"/>
  <cols>
    <col min="1" max="1" width="32.28125" style="2" customWidth="1"/>
    <col min="2" max="5" width="11.8515625" style="2" customWidth="1"/>
    <col min="6" max="16384" width="9.140625" style="2" customWidth="1"/>
  </cols>
  <sheetData>
    <row r="1" ht="18.75">
      <c r="A1" s="73" t="s">
        <v>121</v>
      </c>
    </row>
    <row r="2" ht="15.75">
      <c r="A2" s="74" t="s">
        <v>122</v>
      </c>
    </row>
    <row r="3" ht="15.75">
      <c r="A3" s="74" t="s">
        <v>123</v>
      </c>
    </row>
    <row r="4" ht="15.75">
      <c r="A4" s="75"/>
    </row>
    <row r="5" ht="15.75">
      <c r="A5" s="75" t="s">
        <v>124</v>
      </c>
    </row>
    <row r="6" ht="15.75">
      <c r="A6" s="76" t="s">
        <v>125</v>
      </c>
    </row>
    <row r="8" spans="2:5" ht="12.75">
      <c r="B8" s="121" t="s">
        <v>24</v>
      </c>
      <c r="C8" s="121"/>
      <c r="D8" s="121" t="s">
        <v>24</v>
      </c>
      <c r="E8" s="121"/>
    </row>
    <row r="9" spans="2:5" ht="12.75">
      <c r="B9" s="44">
        <v>38807</v>
      </c>
      <c r="C9" s="44">
        <v>38442</v>
      </c>
      <c r="D9" s="44">
        <v>38807</v>
      </c>
      <c r="E9" s="44">
        <v>38442</v>
      </c>
    </row>
    <row r="10" spans="2:5" ht="12.75">
      <c r="B10" s="45" t="s">
        <v>66</v>
      </c>
      <c r="C10" s="45" t="s">
        <v>66</v>
      </c>
      <c r="D10" s="45" t="s">
        <v>66</v>
      </c>
      <c r="E10" s="45" t="s">
        <v>66</v>
      </c>
    </row>
    <row r="14" spans="1:5" ht="12.75">
      <c r="A14" s="2" t="s">
        <v>22</v>
      </c>
      <c r="B14" s="23">
        <v>50765</v>
      </c>
      <c r="C14" s="23">
        <v>40246</v>
      </c>
      <c r="D14" s="23">
        <v>50765</v>
      </c>
      <c r="E14" s="23">
        <v>40246</v>
      </c>
    </row>
    <row r="15" spans="2:5" ht="12.75">
      <c r="B15" s="23"/>
      <c r="C15" s="23"/>
      <c r="D15" s="23"/>
      <c r="E15" s="23"/>
    </row>
    <row r="16" spans="1:5" ht="12.75">
      <c r="A16" s="2" t="s">
        <v>126</v>
      </c>
      <c r="B16" s="23">
        <v>-45836</v>
      </c>
      <c r="C16" s="23">
        <v>-34497</v>
      </c>
      <c r="D16" s="23">
        <v>-45836</v>
      </c>
      <c r="E16" s="23">
        <v>-34497</v>
      </c>
    </row>
    <row r="17" spans="2:5" ht="12.75">
      <c r="B17" s="116"/>
      <c r="C17" s="116"/>
      <c r="D17" s="116"/>
      <c r="E17" s="116"/>
    </row>
    <row r="18" spans="1:5" ht="12.75">
      <c r="A18" s="2" t="s">
        <v>127</v>
      </c>
      <c r="B18" s="23">
        <v>4929</v>
      </c>
      <c r="C18" s="23">
        <v>5749</v>
      </c>
      <c r="D18" s="23">
        <v>4929</v>
      </c>
      <c r="E18" s="23">
        <v>5749</v>
      </c>
    </row>
    <row r="19" spans="2:5" ht="12.75">
      <c r="B19" s="23"/>
      <c r="C19" s="23"/>
      <c r="D19" s="23"/>
      <c r="E19" s="23"/>
    </row>
    <row r="20" spans="1:5" ht="12.75">
      <c r="A20" s="2" t="s">
        <v>128</v>
      </c>
      <c r="B20" s="23">
        <v>115</v>
      </c>
      <c r="C20" s="23">
        <v>44</v>
      </c>
      <c r="D20" s="23">
        <v>115</v>
      </c>
      <c r="E20" s="23">
        <v>44</v>
      </c>
    </row>
    <row r="21" spans="2:5" ht="12.75">
      <c r="B21" s="23"/>
      <c r="C21" s="23"/>
      <c r="D21" s="23"/>
      <c r="E21" s="23"/>
    </row>
    <row r="22" spans="1:5" ht="12.75">
      <c r="A22" s="2" t="s">
        <v>129</v>
      </c>
      <c r="B22" s="23">
        <v>-6390</v>
      </c>
      <c r="C22" s="23">
        <v>-5901</v>
      </c>
      <c r="D22" s="23">
        <v>-6390</v>
      </c>
      <c r="E22" s="23">
        <v>-5901</v>
      </c>
    </row>
    <row r="23" spans="2:5" ht="12.75">
      <c r="B23" s="21"/>
      <c r="C23" s="21"/>
      <c r="D23" s="21"/>
      <c r="E23" s="21"/>
    </row>
    <row r="24" spans="1:5" ht="12.75">
      <c r="A24" s="2" t="s">
        <v>130</v>
      </c>
      <c r="B24" s="23">
        <v>171</v>
      </c>
      <c r="C24" s="23">
        <v>46</v>
      </c>
      <c r="D24" s="23">
        <v>171</v>
      </c>
      <c r="E24" s="23">
        <v>46</v>
      </c>
    </row>
    <row r="25" spans="2:5" ht="12.75">
      <c r="B25" s="23"/>
      <c r="C25" s="23"/>
      <c r="D25" s="23"/>
      <c r="E25" s="23"/>
    </row>
    <row r="26" spans="1:5" ht="12.75">
      <c r="A26" s="2" t="s">
        <v>131</v>
      </c>
      <c r="B26" s="23">
        <v>-1603</v>
      </c>
      <c r="C26" s="23">
        <v>-1169</v>
      </c>
      <c r="D26" s="23">
        <v>-1603</v>
      </c>
      <c r="E26" s="23">
        <v>-1169</v>
      </c>
    </row>
    <row r="27" spans="2:5" ht="12.75">
      <c r="B27" s="116"/>
      <c r="C27" s="116"/>
      <c r="D27" s="116"/>
      <c r="E27" s="116"/>
    </row>
    <row r="28" spans="1:5" ht="12.75">
      <c r="A28" s="2" t="s">
        <v>132</v>
      </c>
      <c r="B28" s="23">
        <v>-2778</v>
      </c>
      <c r="C28" s="23">
        <v>-1231</v>
      </c>
      <c r="D28" s="23">
        <v>-2778</v>
      </c>
      <c r="E28" s="23">
        <v>-1231</v>
      </c>
    </row>
    <row r="29" spans="2:5" ht="12.75">
      <c r="B29" s="23"/>
      <c r="C29" s="23"/>
      <c r="D29" s="23"/>
      <c r="E29" s="23"/>
    </row>
    <row r="30" spans="1:5" ht="12.75">
      <c r="A30" s="2" t="s">
        <v>133</v>
      </c>
      <c r="B30" s="23">
        <v>-73</v>
      </c>
      <c r="C30" s="23">
        <v>-210</v>
      </c>
      <c r="D30" s="23">
        <v>-73</v>
      </c>
      <c r="E30" s="23">
        <v>-210</v>
      </c>
    </row>
    <row r="31" spans="2:5" ht="12.75">
      <c r="B31" s="116"/>
      <c r="C31" s="116"/>
      <c r="D31" s="116"/>
      <c r="E31" s="116"/>
    </row>
    <row r="32" spans="1:5" ht="12.75">
      <c r="A32" s="2" t="s">
        <v>134</v>
      </c>
      <c r="B32" s="77">
        <v>-2851</v>
      </c>
      <c r="C32" s="77">
        <v>-1441</v>
      </c>
      <c r="D32" s="77">
        <v>-2851</v>
      </c>
      <c r="E32" s="77">
        <v>-1441</v>
      </c>
    </row>
    <row r="33" spans="2:5" ht="12.75">
      <c r="B33" s="23"/>
      <c r="C33" s="23"/>
      <c r="D33" s="23"/>
      <c r="E33" s="23"/>
    </row>
    <row r="34" spans="1:5" ht="12.75">
      <c r="A34" s="2" t="s">
        <v>135</v>
      </c>
      <c r="B34" s="23"/>
      <c r="C34" s="23"/>
      <c r="D34" s="23"/>
      <c r="E34" s="23"/>
    </row>
    <row r="35" spans="1:5" ht="12.75">
      <c r="A35" s="2" t="s">
        <v>136</v>
      </c>
      <c r="B35" s="23">
        <v>-1787</v>
      </c>
      <c r="C35" s="23">
        <v>-824</v>
      </c>
      <c r="D35" s="23">
        <v>-1787</v>
      </c>
      <c r="E35" s="23">
        <v>-824</v>
      </c>
    </row>
    <row r="36" spans="1:5" ht="12.75">
      <c r="A36" s="2" t="s">
        <v>137</v>
      </c>
      <c r="B36" s="23">
        <v>-1064</v>
      </c>
      <c r="C36" s="23">
        <v>-617</v>
      </c>
      <c r="D36" s="23">
        <v>-1064</v>
      </c>
      <c r="E36" s="23">
        <v>-617</v>
      </c>
    </row>
    <row r="37" spans="2:5" ht="13.5" thickBot="1">
      <c r="B37" s="25">
        <v>-2851</v>
      </c>
      <c r="C37" s="25">
        <v>-1441</v>
      </c>
      <c r="D37" s="25">
        <v>-2851</v>
      </c>
      <c r="E37" s="25">
        <v>-1441</v>
      </c>
    </row>
    <row r="38" spans="2:5" ht="13.5" thickTop="1">
      <c r="B38" s="71"/>
      <c r="C38" s="71"/>
      <c r="D38" s="71"/>
      <c r="E38" s="71"/>
    </row>
    <row r="39" spans="1:5" ht="12.75">
      <c r="A39" s="2" t="s">
        <v>138</v>
      </c>
      <c r="B39" s="80"/>
      <c r="C39" s="80"/>
      <c r="D39" s="80"/>
      <c r="E39" s="71"/>
    </row>
    <row r="40" spans="1:5" ht="12.75">
      <c r="A40" s="6" t="s">
        <v>139</v>
      </c>
      <c r="B40" s="78">
        <v>-2.37</v>
      </c>
      <c r="C40" s="71">
        <v>-1.1</v>
      </c>
      <c r="D40" s="79">
        <v>-2.37</v>
      </c>
      <c r="E40" s="71">
        <v>-1.1</v>
      </c>
    </row>
    <row r="41" spans="1:5" ht="12.75">
      <c r="A41" s="6"/>
      <c r="C41" s="71"/>
      <c r="E41" s="71"/>
    </row>
    <row r="42" spans="2:5" ht="12.75">
      <c r="B42" s="80"/>
      <c r="C42" s="71"/>
      <c r="D42" s="71"/>
      <c r="E42" s="71"/>
    </row>
    <row r="43" spans="1:5" ht="12.75" customHeight="1">
      <c r="A43" s="40" t="s">
        <v>140</v>
      </c>
      <c r="B43" s="128"/>
      <c r="C43" s="128"/>
      <c r="D43" s="128"/>
      <c r="E43" s="128"/>
    </row>
    <row r="44" spans="1:5" ht="12.75">
      <c r="A44" s="128"/>
      <c r="B44" s="128"/>
      <c r="C44" s="128"/>
      <c r="D44" s="128"/>
      <c r="E44" s="128"/>
    </row>
    <row r="45" spans="1:5" ht="12.75">
      <c r="A45" s="128"/>
      <c r="B45" s="128"/>
      <c r="C45" s="128"/>
      <c r="D45" s="128"/>
      <c r="E45" s="128"/>
    </row>
  </sheetData>
  <mergeCells count="3">
    <mergeCell ref="B8:C8"/>
    <mergeCell ref="D8:E8"/>
    <mergeCell ref="A43:E45"/>
  </mergeCells>
  <printOptions horizontalCentered="1"/>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S67"/>
  <sheetViews>
    <sheetView workbookViewId="0" topLeftCell="A33">
      <selection activeCell="A65" sqref="A65:C67"/>
    </sheetView>
  </sheetViews>
  <sheetFormatPr defaultColWidth="9.140625" defaultRowHeight="12.75"/>
  <cols>
    <col min="1" max="1" width="51.421875" style="2" bestFit="1" customWidth="1"/>
    <col min="2" max="3" width="18.140625" style="80" customWidth="1"/>
    <col min="4" max="45" width="9.140625" style="80" customWidth="1"/>
    <col min="46" max="16384" width="9.140625" style="2" customWidth="1"/>
  </cols>
  <sheetData>
    <row r="1" ht="18.75">
      <c r="A1" s="73" t="s">
        <v>121</v>
      </c>
    </row>
    <row r="2" ht="15.75">
      <c r="A2" s="74" t="s">
        <v>122</v>
      </c>
    </row>
    <row r="3" ht="15.75">
      <c r="A3" s="74" t="s">
        <v>123</v>
      </c>
    </row>
    <row r="4" ht="15.75">
      <c r="A4" s="81"/>
    </row>
    <row r="5" ht="15.75">
      <c r="A5" s="81" t="s">
        <v>141</v>
      </c>
    </row>
    <row r="6" ht="15.75">
      <c r="A6" s="82" t="s">
        <v>125</v>
      </c>
    </row>
    <row r="7" spans="2:3" ht="12.75">
      <c r="B7" s="83" t="s">
        <v>15</v>
      </c>
      <c r="C7" s="83" t="s">
        <v>15</v>
      </c>
    </row>
    <row r="8" spans="2:3" ht="12.75">
      <c r="B8" s="16" t="s">
        <v>142</v>
      </c>
      <c r="C8" s="16" t="s">
        <v>142</v>
      </c>
    </row>
    <row r="9" spans="2:3" ht="12.75">
      <c r="B9" s="44">
        <v>38807</v>
      </c>
      <c r="C9" s="84">
        <v>38717</v>
      </c>
    </row>
    <row r="10" spans="2:3" ht="12.75">
      <c r="B10" s="85" t="s">
        <v>25</v>
      </c>
      <c r="C10" s="85" t="s">
        <v>25</v>
      </c>
    </row>
    <row r="12" spans="1:3" ht="12.75">
      <c r="A12" s="3" t="s">
        <v>143</v>
      </c>
      <c r="B12" s="71"/>
      <c r="C12" s="71"/>
    </row>
    <row r="13" spans="1:3" ht="12.75">
      <c r="A13" s="2" t="s">
        <v>144</v>
      </c>
      <c r="B13" s="86">
        <f>+'[1]BS'!O11</f>
        <v>143739</v>
      </c>
      <c r="C13" s="86">
        <f>(147277220/1000)-C14</f>
        <v>147277.22</v>
      </c>
    </row>
    <row r="14" spans="1:3" ht="12.75" hidden="1">
      <c r="A14" s="2" t="s">
        <v>145</v>
      </c>
      <c r="B14" s="86">
        <f>+'[1]BS'!O12</f>
        <v>0</v>
      </c>
      <c r="C14" s="86">
        <f>16927-16927</f>
        <v>0</v>
      </c>
    </row>
    <row r="15" spans="1:3" ht="12.75">
      <c r="A15" s="2" t="s">
        <v>146</v>
      </c>
      <c r="B15" s="86">
        <v>1633</v>
      </c>
      <c r="C15" s="86">
        <v>0</v>
      </c>
    </row>
    <row r="16" spans="1:3" ht="12.75">
      <c r="A16" s="2" t="s">
        <v>147</v>
      </c>
      <c r="B16" s="86">
        <f>+'[1]BS'!O18</f>
        <v>272</v>
      </c>
      <c r="C16" s="86">
        <f>269400/1000</f>
        <v>269.4</v>
      </c>
    </row>
    <row r="17" spans="1:3" ht="12.75">
      <c r="A17" s="2" t="s">
        <v>148</v>
      </c>
      <c r="B17" s="86">
        <v>0</v>
      </c>
      <c r="C17" s="86">
        <v>8.141</v>
      </c>
    </row>
    <row r="18" spans="1:3" ht="12.75">
      <c r="A18" s="2" t="s">
        <v>149</v>
      </c>
      <c r="B18" s="86">
        <v>126</v>
      </c>
      <c r="C18" s="86">
        <f>125523/1000</f>
        <v>125.523</v>
      </c>
    </row>
    <row r="19" spans="2:3" ht="12.75">
      <c r="B19" s="86"/>
      <c r="C19" s="86"/>
    </row>
    <row r="20" spans="2:3" ht="12.75">
      <c r="B20" s="87">
        <f>SUM(B13:B19)</f>
        <v>145770</v>
      </c>
      <c r="C20" s="87">
        <f>SUM(C13:C19)</f>
        <v>147680.28399999999</v>
      </c>
    </row>
    <row r="21" spans="2:3" ht="12.75">
      <c r="B21" s="88"/>
      <c r="C21" s="88"/>
    </row>
    <row r="22" spans="1:3" ht="12.75">
      <c r="A22" s="3" t="s">
        <v>150</v>
      </c>
      <c r="B22" s="88"/>
      <c r="C22" s="88"/>
    </row>
    <row r="23" spans="1:3" ht="12.75">
      <c r="A23" s="6" t="s">
        <v>151</v>
      </c>
      <c r="B23" s="89">
        <f>+'[1]BS'!O25</f>
        <v>25022</v>
      </c>
      <c r="C23" s="89">
        <f>24725581/1000</f>
        <v>24725.581</v>
      </c>
    </row>
    <row r="24" spans="1:3" ht="12.75">
      <c r="A24" s="6" t="s">
        <v>152</v>
      </c>
      <c r="B24" s="90">
        <f>+'[1]BS'!O27</f>
        <v>73587</v>
      </c>
      <c r="C24" s="90">
        <f>(74554533/1000)-1</f>
        <v>74553.533</v>
      </c>
    </row>
    <row r="25" spans="1:3" ht="12.75">
      <c r="A25" s="6" t="s">
        <v>153</v>
      </c>
      <c r="B25" s="90">
        <f>+'[1]BS'!O37+'[1]BS'!O50+1</f>
        <v>5726</v>
      </c>
      <c r="C25" s="90">
        <f>(2870222+1666293)/1000</f>
        <v>4536.515</v>
      </c>
    </row>
    <row r="26" spans="1:3" ht="12.75">
      <c r="A26" s="2" t="s">
        <v>154</v>
      </c>
      <c r="B26" s="91">
        <f>+'[1]BS'!O48</f>
        <v>4949</v>
      </c>
      <c r="C26" s="90">
        <f>6557356/1000</f>
        <v>6557.356</v>
      </c>
    </row>
    <row r="27" spans="1:3" ht="12.75">
      <c r="A27" s="2" t="s">
        <v>15</v>
      </c>
      <c r="B27" s="90"/>
      <c r="C27" s="90"/>
    </row>
    <row r="28" spans="1:3" ht="12.75">
      <c r="A28" s="92"/>
      <c r="B28" s="93">
        <f>SUM(B23:B27)</f>
        <v>109284</v>
      </c>
      <c r="C28" s="93">
        <f>SUM(C23:C27)+1</f>
        <v>110373.985</v>
      </c>
    </row>
    <row r="29" spans="2:3" ht="12.75">
      <c r="B29" s="88"/>
      <c r="C29" s="88"/>
    </row>
    <row r="30" spans="1:3" ht="12.75">
      <c r="A30" s="3" t="s">
        <v>155</v>
      </c>
      <c r="B30" s="94"/>
      <c r="C30" s="94"/>
    </row>
    <row r="31" spans="1:3" ht="14.25" customHeight="1">
      <c r="A31" s="6" t="s">
        <v>156</v>
      </c>
      <c r="B31" s="90">
        <f>+'[1]BS'!O60</f>
        <v>77076</v>
      </c>
      <c r="C31" s="90">
        <f>84429003/1000</f>
        <v>84429.003</v>
      </c>
    </row>
    <row r="32" spans="1:3" ht="12.75">
      <c r="A32" s="6" t="s">
        <v>157</v>
      </c>
      <c r="B32" s="90">
        <f>+'[1]BS'!O62</f>
        <v>26414</v>
      </c>
      <c r="C32" s="90">
        <f>22407088/1000</f>
        <v>22407.088</v>
      </c>
    </row>
    <row r="33" spans="1:3" ht="12.75">
      <c r="A33" s="6" t="s">
        <v>158</v>
      </c>
      <c r="B33" s="90">
        <f>+'[1]BS'!O72+'[1]BS'!O82</f>
        <v>7355</v>
      </c>
      <c r="C33" s="90">
        <f>(7787700+26179)/1000</f>
        <v>7813.879</v>
      </c>
    </row>
    <row r="34" spans="1:3" ht="12.75">
      <c r="A34" s="92"/>
      <c r="B34" s="90"/>
      <c r="C34" s="90"/>
    </row>
    <row r="35" spans="1:3" ht="12.75">
      <c r="A35" s="92"/>
      <c r="B35" s="93">
        <f>SUM(B31:B34)</f>
        <v>110845</v>
      </c>
      <c r="C35" s="93">
        <f>SUM(C31:C34)</f>
        <v>114649.97</v>
      </c>
    </row>
    <row r="36" spans="1:3" ht="12.75">
      <c r="A36" s="92"/>
      <c r="B36" s="95"/>
      <c r="C36" s="95"/>
    </row>
    <row r="37" spans="1:3" ht="12.75">
      <c r="A37" s="1" t="s">
        <v>159</v>
      </c>
      <c r="B37" s="86">
        <f>+B28-B35</f>
        <v>-1561</v>
      </c>
      <c r="C37" s="86">
        <f>+C28-C35</f>
        <v>-4275.985000000001</v>
      </c>
    </row>
    <row r="38" spans="2:3" ht="12.75">
      <c r="B38" s="86"/>
      <c r="C38" s="86"/>
    </row>
    <row r="39" spans="2:3" ht="13.5" thickBot="1">
      <c r="B39" s="96">
        <f>+B20+B37</f>
        <v>144209</v>
      </c>
      <c r="C39" s="96">
        <f>+C20+C37</f>
        <v>143404.299</v>
      </c>
    </row>
    <row r="40" spans="2:3" ht="13.5" thickTop="1">
      <c r="B40" s="86"/>
      <c r="C40" s="86"/>
    </row>
    <row r="41" spans="1:3" ht="12.75">
      <c r="A41" s="3" t="s">
        <v>160</v>
      </c>
      <c r="B41" s="86"/>
      <c r="C41" s="86"/>
    </row>
    <row r="42" spans="1:3" ht="12.75">
      <c r="A42" s="2" t="s">
        <v>161</v>
      </c>
      <c r="B42" s="86"/>
      <c r="C42" s="86"/>
    </row>
    <row r="43" spans="1:3" ht="12.75">
      <c r="A43" s="2" t="s">
        <v>162</v>
      </c>
      <c r="B43" s="86">
        <f>75250601/1000</f>
        <v>75250.601</v>
      </c>
      <c r="C43" s="86">
        <f>75250601/1000</f>
        <v>75250.601</v>
      </c>
    </row>
    <row r="44" spans="1:3" ht="12.75">
      <c r="A44" s="2" t="s">
        <v>163</v>
      </c>
      <c r="B44" s="86">
        <f>11155900/1000</f>
        <v>11155.9</v>
      </c>
      <c r="C44" s="86">
        <f>11155900/1000</f>
        <v>11155.9</v>
      </c>
    </row>
    <row r="45" spans="1:3" ht="12.75">
      <c r="A45" s="2" t="s">
        <v>164</v>
      </c>
      <c r="B45" s="86">
        <f>(-702183/1000)</f>
        <v>-702.183</v>
      </c>
      <c r="C45" s="86">
        <v>-479</v>
      </c>
    </row>
    <row r="46" spans="1:3" ht="12.75">
      <c r="A46" s="2" t="s">
        <v>165</v>
      </c>
      <c r="B46" s="97">
        <v>3836</v>
      </c>
      <c r="C46" s="97">
        <f>808904/1000</f>
        <v>808.904</v>
      </c>
    </row>
    <row r="47" spans="2:3" ht="12.75">
      <c r="B47" s="86">
        <f>SUM(B42:B46)+1</f>
        <v>89541.31799999998</v>
      </c>
      <c r="C47" s="86">
        <f>SUM(C42:C46)+1</f>
        <v>86737.40499999998</v>
      </c>
    </row>
    <row r="48" spans="1:3" ht="12.75">
      <c r="A48" s="2" t="s">
        <v>166</v>
      </c>
      <c r="B48" s="98">
        <v>11001</v>
      </c>
      <c r="C48" s="98">
        <f>12499412/1000</f>
        <v>12499.412</v>
      </c>
    </row>
    <row r="49" spans="2:3" ht="12.75">
      <c r="B49" s="98"/>
      <c r="C49" s="98"/>
    </row>
    <row r="50" spans="1:3" ht="12.75">
      <c r="A50" s="2" t="s">
        <v>167</v>
      </c>
      <c r="B50" s="87">
        <f>SUM(B47:B49)</f>
        <v>100542.31799999998</v>
      </c>
      <c r="C50" s="87">
        <f>SUM(C47:C49)-1</f>
        <v>99235.81699999998</v>
      </c>
    </row>
    <row r="51" spans="2:3" ht="12.75">
      <c r="B51" s="98"/>
      <c r="C51" s="98"/>
    </row>
    <row r="52" spans="1:3" ht="12.75">
      <c r="A52" s="2" t="s">
        <v>168</v>
      </c>
      <c r="B52" s="98">
        <v>0</v>
      </c>
      <c r="C52" s="98">
        <v>3181</v>
      </c>
    </row>
    <row r="53" spans="2:3" ht="12.75">
      <c r="B53" s="87">
        <f>SUM(B50:B52)</f>
        <v>100542.31799999998</v>
      </c>
      <c r="C53" s="87">
        <f>SUM(C50:C52)</f>
        <v>102416.81699999998</v>
      </c>
    </row>
    <row r="54" spans="2:3" ht="12.75">
      <c r="B54" s="98"/>
      <c r="C54" s="98"/>
    </row>
    <row r="55" spans="2:3" ht="12.75">
      <c r="B55" s="98"/>
      <c r="C55" s="98"/>
    </row>
    <row r="56" spans="1:3" ht="12.75">
      <c r="A56" s="2" t="s">
        <v>169</v>
      </c>
      <c r="B56" s="98">
        <f>+'[1]BS'!O146</f>
        <v>33744</v>
      </c>
      <c r="C56" s="98">
        <f>31063538/1000</f>
        <v>31063.538</v>
      </c>
    </row>
    <row r="57" spans="1:3" ht="12.75">
      <c r="A57" s="2" t="s">
        <v>170</v>
      </c>
      <c r="B57" s="86">
        <v>9923</v>
      </c>
      <c r="C57" s="86">
        <f>9922904/1000</f>
        <v>9922.904</v>
      </c>
    </row>
    <row r="58" spans="2:3" ht="12.75">
      <c r="B58" s="98"/>
      <c r="C58" s="98"/>
    </row>
    <row r="59" spans="1:3" ht="12.75">
      <c r="A59" s="1" t="s">
        <v>171</v>
      </c>
      <c r="B59" s="87">
        <f>SUM(B56:B58)</f>
        <v>43667</v>
      </c>
      <c r="C59" s="87">
        <f>SUM(C56:C58)+1</f>
        <v>40987.442</v>
      </c>
    </row>
    <row r="60" spans="2:3" ht="12.75">
      <c r="B60" s="86"/>
      <c r="C60" s="86"/>
    </row>
    <row r="61" spans="1:3" ht="13.5" thickBot="1">
      <c r="A61" s="1"/>
      <c r="B61" s="96">
        <f>+B53+B59</f>
        <v>144209.31799999997</v>
      </c>
      <c r="C61" s="96">
        <f>+C53+C59</f>
        <v>143404.259</v>
      </c>
    </row>
    <row r="62" spans="2:3" ht="13.5" thickTop="1">
      <c r="B62" s="99"/>
      <c r="C62" s="100"/>
    </row>
    <row r="63" spans="1:3" ht="12.75">
      <c r="A63" s="2" t="s">
        <v>172</v>
      </c>
      <c r="B63" s="99">
        <f>+B50/B43</f>
        <v>1.3360998671625226</v>
      </c>
      <c r="C63" s="101">
        <f>+C50/C43</f>
        <v>1.3187378662929214</v>
      </c>
    </row>
    <row r="64" spans="2:3" ht="12.75">
      <c r="B64" s="71"/>
      <c r="C64" s="71"/>
    </row>
    <row r="65" spans="1:3" ht="12.75">
      <c r="A65" s="40" t="s">
        <v>173</v>
      </c>
      <c r="B65" s="129"/>
      <c r="C65" s="129"/>
    </row>
    <row r="66" spans="1:45" s="103" customFormat="1" ht="12.75">
      <c r="A66" s="129"/>
      <c r="B66" s="129"/>
      <c r="C66" s="129"/>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row>
    <row r="67" spans="1:45" s="23" customFormat="1" ht="12.75">
      <c r="A67" s="129"/>
      <c r="B67" s="129"/>
      <c r="C67" s="129"/>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row>
  </sheetData>
  <mergeCells count="1">
    <mergeCell ref="A65:C6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D17" sqref="D17"/>
    </sheetView>
  </sheetViews>
  <sheetFormatPr defaultColWidth="9.140625" defaultRowHeight="12.75"/>
  <cols>
    <col min="1" max="1" width="25.57421875" style="2" customWidth="1"/>
    <col min="2" max="8" width="11.140625" style="23" customWidth="1"/>
    <col min="9" max="9" width="11.00390625" style="23" customWidth="1"/>
    <col min="10" max="16384" width="9.140625" style="2" customWidth="1"/>
  </cols>
  <sheetData>
    <row r="1" ht="18.75">
      <c r="A1" s="73" t="str">
        <f>+'[1]A_BS'!$A$1</f>
        <v>ORNAPAPER BERHAD</v>
      </c>
    </row>
    <row r="2" ht="15.75">
      <c r="A2" s="74" t="str">
        <f>+'[1]A_BS'!$A$2</f>
        <v>(Company No.: 573695 W)</v>
      </c>
    </row>
    <row r="3" ht="15.75">
      <c r="A3" s="74" t="str">
        <f>+'[1]A_BS'!$A$3</f>
        <v>(Incorporated in Malaysia)</v>
      </c>
    </row>
    <row r="5" ht="14.25">
      <c r="A5" s="105" t="s">
        <v>174</v>
      </c>
    </row>
    <row r="6" ht="15.75">
      <c r="A6" s="75" t="str">
        <f>+'[1]A_BS'!A6</f>
        <v>31 MARCH 2006</v>
      </c>
    </row>
    <row r="7" spans="3:7" ht="12.75">
      <c r="C7" s="106"/>
      <c r="D7" s="106"/>
      <c r="G7" s="103"/>
    </row>
    <row r="8" spans="1:9" s="112" customFormat="1" ht="25.5">
      <c r="A8" s="107" t="s">
        <v>24</v>
      </c>
      <c r="B8" s="108"/>
      <c r="C8" s="131" t="s">
        <v>175</v>
      </c>
      <c r="D8" s="132"/>
      <c r="E8" s="109" t="s">
        <v>176</v>
      </c>
      <c r="F8" s="108"/>
      <c r="G8" s="108" t="s">
        <v>137</v>
      </c>
      <c r="H8" s="108" t="s">
        <v>86</v>
      </c>
      <c r="I8" s="113"/>
    </row>
    <row r="9" spans="1:9" s="115" customFormat="1" ht="25.5">
      <c r="A9" s="110">
        <v>38807</v>
      </c>
      <c r="B9" s="108" t="s">
        <v>177</v>
      </c>
      <c r="C9" s="108" t="s">
        <v>178</v>
      </c>
      <c r="D9" s="108" t="s">
        <v>179</v>
      </c>
      <c r="E9" s="108" t="s">
        <v>165</v>
      </c>
      <c r="F9" s="108" t="s">
        <v>86</v>
      </c>
      <c r="G9" s="108"/>
      <c r="H9" s="108"/>
      <c r="I9" s="114"/>
    </row>
    <row r="11" spans="1:8" ht="12.75">
      <c r="A11" s="2" t="s">
        <v>180</v>
      </c>
      <c r="B11" s="23">
        <v>75251</v>
      </c>
      <c r="C11" s="23">
        <f>+'[1]CIE'!J10</f>
        <v>11156</v>
      </c>
      <c r="D11" s="23">
        <v>-479</v>
      </c>
      <c r="E11" s="23">
        <f>+'[1]CIE'!M10</f>
        <v>809</v>
      </c>
      <c r="F11" s="23">
        <f>SUM(B11:E11)</f>
        <v>86737</v>
      </c>
      <c r="G11" s="23">
        <v>12499</v>
      </c>
      <c r="H11" s="23">
        <f>SUM(F11:G11)</f>
        <v>99236</v>
      </c>
    </row>
    <row r="12" spans="2:8" ht="12.75">
      <c r="B12" s="21"/>
      <c r="C12" s="21"/>
      <c r="D12" s="21"/>
      <c r="E12" s="21"/>
      <c r="F12" s="21"/>
      <c r="G12" s="21"/>
      <c r="H12" s="21"/>
    </row>
    <row r="13" spans="1:8" ht="12.75">
      <c r="A13" s="2" t="s">
        <v>181</v>
      </c>
      <c r="B13" s="116">
        <v>0</v>
      </c>
      <c r="C13" s="116">
        <v>0</v>
      </c>
      <c r="D13" s="116">
        <v>0</v>
      </c>
      <c r="E13" s="116">
        <v>4814</v>
      </c>
      <c r="F13" s="116">
        <f>SUM(B13:E13)</f>
        <v>4814</v>
      </c>
      <c r="G13" s="116">
        <v>0</v>
      </c>
      <c r="H13" s="116">
        <f>SUM(F13:G13)</f>
        <v>4814</v>
      </c>
    </row>
    <row r="14" ht="7.5" customHeight="1"/>
    <row r="15" spans="2:8" ht="12.75">
      <c r="B15" s="23">
        <f>SUM(B11:B13)</f>
        <v>75251</v>
      </c>
      <c r="C15" s="23">
        <f aca="true" t="shared" si="0" ref="C15:H15">SUM(C11:C13)</f>
        <v>11156</v>
      </c>
      <c r="D15" s="23">
        <f t="shared" si="0"/>
        <v>-479</v>
      </c>
      <c r="E15" s="23">
        <f t="shared" si="0"/>
        <v>5623</v>
      </c>
      <c r="F15" s="23">
        <f t="shared" si="0"/>
        <v>91551</v>
      </c>
      <c r="G15" s="23">
        <f t="shared" si="0"/>
        <v>12499</v>
      </c>
      <c r="H15" s="23">
        <f t="shared" si="0"/>
        <v>104050</v>
      </c>
    </row>
    <row r="17" spans="1:8" ht="12.75">
      <c r="A17" s="2" t="s">
        <v>182</v>
      </c>
      <c r="D17" s="23">
        <v>-223</v>
      </c>
      <c r="F17" s="23">
        <f>SUM(B17:E17)</f>
        <v>-223</v>
      </c>
      <c r="G17" s="23">
        <f>-555+121</f>
        <v>-434</v>
      </c>
      <c r="H17" s="23">
        <f>SUM(F17:G17)</f>
        <v>-657</v>
      </c>
    </row>
    <row r="19" spans="1:8" ht="12.75">
      <c r="A19" s="2" t="s">
        <v>183</v>
      </c>
      <c r="E19" s="23">
        <v>-1787</v>
      </c>
      <c r="F19" s="23">
        <f>SUM(B19:E19)</f>
        <v>-1787</v>
      </c>
      <c r="G19" s="23">
        <v>-1064</v>
      </c>
      <c r="H19" s="23">
        <f>SUM(F19:G19)</f>
        <v>-2851</v>
      </c>
    </row>
    <row r="21" spans="1:8" ht="13.5" thickBot="1">
      <c r="A21" s="2" t="s">
        <v>184</v>
      </c>
      <c r="B21" s="38">
        <f>SUM(B14:B20)</f>
        <v>75251</v>
      </c>
      <c r="C21" s="38">
        <f aca="true" t="shared" si="1" ref="C21:H21">SUM(C14:C20)</f>
        <v>11156</v>
      </c>
      <c r="D21" s="38">
        <f t="shared" si="1"/>
        <v>-702</v>
      </c>
      <c r="E21" s="38">
        <f t="shared" si="1"/>
        <v>3836</v>
      </c>
      <c r="F21" s="38">
        <f t="shared" si="1"/>
        <v>89541</v>
      </c>
      <c r="G21" s="38">
        <f t="shared" si="1"/>
        <v>11001</v>
      </c>
      <c r="H21" s="38">
        <f t="shared" si="1"/>
        <v>100542</v>
      </c>
    </row>
    <row r="22" ht="12.75">
      <c r="A22" s="3"/>
    </row>
    <row r="23" ht="12.75">
      <c r="A23" s="1" t="str">
        <f>+A8</f>
        <v>3 Months Ended</v>
      </c>
    </row>
    <row r="24" ht="12.75">
      <c r="A24" s="111">
        <v>38442</v>
      </c>
    </row>
    <row r="25" ht="12.75">
      <c r="A25" s="32"/>
    </row>
    <row r="26" spans="1:8" ht="12.75">
      <c r="A26" s="32" t="s">
        <v>185</v>
      </c>
      <c r="B26" s="117">
        <v>75251</v>
      </c>
      <c r="C26" s="117">
        <v>11156</v>
      </c>
      <c r="D26" s="117">
        <v>4</v>
      </c>
      <c r="E26" s="117">
        <v>6473</v>
      </c>
      <c r="F26" s="117">
        <f>SUM(B26:E26)</f>
        <v>92884</v>
      </c>
      <c r="G26" s="117">
        <v>13884</v>
      </c>
      <c r="H26" s="23">
        <f>SUM(F26:G26)</f>
        <v>106768</v>
      </c>
    </row>
    <row r="27" spans="1:8" ht="12.75">
      <c r="A27" s="32"/>
      <c r="B27" s="117"/>
      <c r="C27" s="117"/>
      <c r="D27" s="117"/>
      <c r="E27" s="117"/>
      <c r="F27" s="117"/>
      <c r="G27" s="117"/>
      <c r="H27" s="117"/>
    </row>
    <row r="28" spans="1:8" ht="12.75" hidden="1">
      <c r="A28" s="32" t="s">
        <v>186</v>
      </c>
      <c r="B28" s="117"/>
      <c r="C28" s="117"/>
      <c r="D28" s="117"/>
      <c r="E28" s="117"/>
      <c r="F28" s="117"/>
      <c r="G28" s="117"/>
      <c r="H28" s="117"/>
    </row>
    <row r="29" spans="1:8" ht="12.75" hidden="1">
      <c r="A29" s="32" t="s">
        <v>187</v>
      </c>
      <c r="B29" s="117"/>
      <c r="C29" s="117"/>
      <c r="D29" s="117"/>
      <c r="E29" s="117"/>
      <c r="F29" s="117"/>
      <c r="G29" s="117"/>
      <c r="H29" s="23">
        <f>SUM(B29:E29)</f>
        <v>0</v>
      </c>
    </row>
    <row r="30" spans="1:8" ht="12.75" hidden="1">
      <c r="A30" s="32"/>
      <c r="B30" s="117"/>
      <c r="C30" s="117"/>
      <c r="D30" s="117"/>
      <c r="E30" s="117"/>
      <c r="F30" s="117"/>
      <c r="G30" s="117"/>
      <c r="H30" s="117"/>
    </row>
    <row r="31" spans="1:8" ht="12.75">
      <c r="A31" s="32" t="s">
        <v>182</v>
      </c>
      <c r="B31" s="117"/>
      <c r="C31" s="117"/>
      <c r="D31" s="117">
        <v>-4</v>
      </c>
      <c r="E31" s="117"/>
      <c r="F31" s="117">
        <f>SUM(B31:E31)</f>
        <v>-4</v>
      </c>
      <c r="G31" s="117">
        <v>0</v>
      </c>
      <c r="H31" s="117">
        <f>SUM(F31:G31)</f>
        <v>-4</v>
      </c>
    </row>
    <row r="32" spans="1:8" ht="12.75">
      <c r="A32" s="32"/>
      <c r="B32" s="117"/>
      <c r="C32" s="117"/>
      <c r="D32" s="117"/>
      <c r="E32" s="117"/>
      <c r="F32" s="117"/>
      <c r="G32" s="117"/>
      <c r="H32" s="117"/>
    </row>
    <row r="33" spans="1:8" ht="12.75">
      <c r="A33" s="32" t="s">
        <v>183</v>
      </c>
      <c r="B33" s="117"/>
      <c r="C33" s="117"/>
      <c r="D33" s="117"/>
      <c r="E33" s="117">
        <v>-824</v>
      </c>
      <c r="F33" s="117">
        <f>SUM(B33:E33)</f>
        <v>-824</v>
      </c>
      <c r="G33" s="117">
        <v>-617</v>
      </c>
      <c r="H33" s="23">
        <f>SUM(F33:G33)</f>
        <v>-1441</v>
      </c>
    </row>
    <row r="34" spans="1:7" ht="12.75" hidden="1">
      <c r="A34" s="32"/>
      <c r="B34" s="117"/>
      <c r="C34" s="117"/>
      <c r="D34" s="117"/>
      <c r="E34" s="117"/>
      <c r="F34" s="117"/>
      <c r="G34" s="117"/>
    </row>
    <row r="35" spans="1:8" ht="12.75" hidden="1">
      <c r="A35" s="32" t="s">
        <v>188</v>
      </c>
      <c r="B35" s="117"/>
      <c r="C35" s="117"/>
      <c r="D35" s="117"/>
      <c r="E35" s="117">
        <v>0</v>
      </c>
      <c r="F35" s="117"/>
      <c r="G35" s="117"/>
      <c r="H35" s="23">
        <f>SUM(B35:E35)</f>
        <v>0</v>
      </c>
    </row>
    <row r="36" ht="12.75">
      <c r="A36" s="32"/>
    </row>
    <row r="37" spans="1:8" ht="13.5" thickBot="1">
      <c r="A37" s="2" t="s">
        <v>189</v>
      </c>
      <c r="B37" s="38">
        <f aca="true" t="shared" si="2" ref="B37:H37">SUM(B26:B36)</f>
        <v>75251</v>
      </c>
      <c r="C37" s="38">
        <f t="shared" si="2"/>
        <v>11156</v>
      </c>
      <c r="D37" s="38">
        <f t="shared" si="2"/>
        <v>0</v>
      </c>
      <c r="E37" s="38">
        <f t="shared" si="2"/>
        <v>5649</v>
      </c>
      <c r="F37" s="38">
        <f>SUM(F26:F36)</f>
        <v>92056</v>
      </c>
      <c r="G37" s="38">
        <f t="shared" si="2"/>
        <v>13267</v>
      </c>
      <c r="H37" s="38">
        <f t="shared" si="2"/>
        <v>105323</v>
      </c>
    </row>
    <row r="41" spans="1:8" ht="12.75">
      <c r="A41" s="40" t="s">
        <v>190</v>
      </c>
      <c r="B41" s="128"/>
      <c r="C41" s="128"/>
      <c r="D41" s="128"/>
      <c r="E41" s="128"/>
      <c r="F41" s="128"/>
      <c r="G41" s="128"/>
      <c r="H41" s="128"/>
    </row>
    <row r="42" spans="1:8" ht="12.75">
      <c r="A42" s="128"/>
      <c r="B42" s="128"/>
      <c r="C42" s="128"/>
      <c r="D42" s="128"/>
      <c r="E42" s="128"/>
      <c r="F42" s="128"/>
      <c r="G42" s="128"/>
      <c r="H42" s="128"/>
    </row>
    <row r="43" spans="1:8" ht="12.75">
      <c r="A43" s="128"/>
      <c r="B43" s="128"/>
      <c r="C43" s="128"/>
      <c r="D43" s="128"/>
      <c r="E43" s="128"/>
      <c r="F43" s="128"/>
      <c r="G43" s="128"/>
      <c r="H43" s="128"/>
    </row>
  </sheetData>
  <mergeCells count="2">
    <mergeCell ref="C8:D8"/>
    <mergeCell ref="A41:H4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38"/>
  <sheetViews>
    <sheetView tabSelected="1" workbookViewId="0" topLeftCell="A1">
      <selection activeCell="A22" sqref="A22"/>
    </sheetView>
  </sheetViews>
  <sheetFormatPr defaultColWidth="9.140625" defaultRowHeight="12.75"/>
  <cols>
    <col min="1" max="1" width="56.140625" style="2" bestFit="1" customWidth="1"/>
    <col min="2" max="2" width="16.00390625" style="71" bestFit="1" customWidth="1"/>
    <col min="3" max="3" width="17.8515625" style="71" customWidth="1"/>
    <col min="4" max="16384" width="9.140625" style="2" customWidth="1"/>
  </cols>
  <sheetData>
    <row r="1" ht="18.75">
      <c r="A1" s="73" t="s">
        <v>121</v>
      </c>
    </row>
    <row r="2" ht="15.75">
      <c r="A2" s="74" t="s">
        <v>122</v>
      </c>
    </row>
    <row r="3" ht="15.75">
      <c r="A3" s="74" t="s">
        <v>123</v>
      </c>
    </row>
    <row r="4" ht="15.75">
      <c r="A4" s="81"/>
    </row>
    <row r="5" ht="15.75">
      <c r="A5" s="81" t="s">
        <v>191</v>
      </c>
    </row>
    <row r="6" ht="15.75">
      <c r="A6" s="81" t="s">
        <v>125</v>
      </c>
    </row>
    <row r="8" spans="2:3" ht="12.75">
      <c r="B8" s="121" t="s">
        <v>24</v>
      </c>
      <c r="C8" s="121"/>
    </row>
    <row r="9" spans="2:3" ht="12.75">
      <c r="B9" s="44">
        <v>38807</v>
      </c>
      <c r="C9" s="44">
        <v>38442</v>
      </c>
    </row>
    <row r="10" spans="2:3" ht="12.75">
      <c r="B10" s="85" t="s">
        <v>25</v>
      </c>
      <c r="C10" s="85" t="s">
        <v>25</v>
      </c>
    </row>
    <row r="13" spans="1:3" ht="12.75">
      <c r="A13" s="2" t="s">
        <v>192</v>
      </c>
      <c r="B13" s="23">
        <v>928</v>
      </c>
      <c r="C13" s="23">
        <v>-2613</v>
      </c>
    </row>
    <row r="14" spans="2:3" ht="12.75">
      <c r="B14" s="23"/>
      <c r="C14" s="23"/>
    </row>
    <row r="15" spans="1:3" ht="12.75">
      <c r="A15" s="2" t="s">
        <v>193</v>
      </c>
      <c r="B15" s="23">
        <v>1383</v>
      </c>
      <c r="C15" s="23">
        <v>-6001</v>
      </c>
    </row>
    <row r="16" spans="2:3" ht="12.75">
      <c r="B16" s="23"/>
      <c r="C16" s="23"/>
    </row>
    <row r="17" spans="1:3" ht="12.75">
      <c r="A17" s="2" t="s">
        <v>194</v>
      </c>
      <c r="B17" s="23">
        <v>-9733</v>
      </c>
      <c r="C17" s="23">
        <v>-2604</v>
      </c>
    </row>
    <row r="18" spans="2:3" ht="12.75">
      <c r="B18" s="116"/>
      <c r="C18" s="116"/>
    </row>
    <row r="19" spans="1:3" ht="12.75">
      <c r="A19" s="2" t="s">
        <v>195</v>
      </c>
      <c r="B19" s="23">
        <v>-7422</v>
      </c>
      <c r="C19" s="23">
        <v>-11218</v>
      </c>
    </row>
    <row r="20" spans="2:3" ht="12.75">
      <c r="B20" s="23"/>
      <c r="C20" s="23"/>
    </row>
    <row r="21" spans="1:3" ht="12.75">
      <c r="A21" s="2" t="s">
        <v>196</v>
      </c>
      <c r="B21" s="23">
        <v>-61</v>
      </c>
      <c r="C21" s="23">
        <v>-4</v>
      </c>
    </row>
    <row r="22" spans="2:3" ht="12.75">
      <c r="B22" s="23"/>
      <c r="C22" s="23"/>
    </row>
    <row r="23" spans="1:3" ht="12.75">
      <c r="A23" s="2" t="s">
        <v>197</v>
      </c>
      <c r="B23" s="23">
        <v>2592</v>
      </c>
      <c r="C23" s="23">
        <v>12362</v>
      </c>
    </row>
    <row r="24" spans="2:3" ht="12.75">
      <c r="B24" s="23"/>
      <c r="C24" s="23"/>
    </row>
    <row r="25" spans="1:3" ht="13.5" thickBot="1">
      <c r="A25" s="2" t="s">
        <v>198</v>
      </c>
      <c r="B25" s="25">
        <v>-4891</v>
      </c>
      <c r="C25" s="25">
        <v>1140</v>
      </c>
    </row>
    <row r="26" ht="13.5" thickTop="1">
      <c r="C26" s="23"/>
    </row>
    <row r="27" ht="12.75">
      <c r="C27" s="23"/>
    </row>
    <row r="28" spans="1:3" ht="12.75">
      <c r="A28" s="2" t="s">
        <v>199</v>
      </c>
      <c r="C28" s="23"/>
    </row>
    <row r="29" spans="1:3" ht="12.75">
      <c r="A29" s="2" t="s">
        <v>200</v>
      </c>
      <c r="B29" s="23">
        <v>4949</v>
      </c>
      <c r="C29" s="23">
        <v>5347</v>
      </c>
    </row>
    <row r="30" spans="1:3" ht="12.75">
      <c r="A30" s="2" t="s">
        <v>201</v>
      </c>
      <c r="B30" s="23">
        <v>-9840</v>
      </c>
      <c r="C30" s="23">
        <v>-4207</v>
      </c>
    </row>
    <row r="31" spans="2:3" ht="12.75">
      <c r="B31" s="23"/>
      <c r="C31" s="23"/>
    </row>
    <row r="32" spans="2:3" ht="13.5" thickBot="1">
      <c r="B32" s="25">
        <v>-4891</v>
      </c>
      <c r="C32" s="25">
        <v>1140</v>
      </c>
    </row>
    <row r="33" ht="13.5" thickTop="1">
      <c r="C33" s="23"/>
    </row>
    <row r="34" ht="12.75">
      <c r="C34" s="23"/>
    </row>
    <row r="35" spans="1:3" ht="12.75">
      <c r="A35" s="40" t="s">
        <v>202</v>
      </c>
      <c r="B35" s="128"/>
      <c r="C35" s="128"/>
    </row>
    <row r="36" spans="1:3" ht="12.75">
      <c r="A36" s="128"/>
      <c r="B36" s="128"/>
      <c r="C36" s="128"/>
    </row>
    <row r="37" spans="1:3" ht="12.75">
      <c r="A37" s="128"/>
      <c r="B37" s="128"/>
      <c r="C37" s="128"/>
    </row>
    <row r="38" ht="12.75">
      <c r="C38" s="23"/>
    </row>
  </sheetData>
  <mergeCells count="2">
    <mergeCell ref="B8:C8"/>
    <mergeCell ref="A35:C3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Chong</dc:creator>
  <cp:keywords/>
  <dc:description/>
  <cp:lastModifiedBy>seanne</cp:lastModifiedBy>
  <cp:lastPrinted>2006-05-31T10:58:55Z</cp:lastPrinted>
  <dcterms:created xsi:type="dcterms:W3CDTF">2006-05-31T10:06:55Z</dcterms:created>
  <dcterms:modified xsi:type="dcterms:W3CDTF">2006-05-31T10:59:04Z</dcterms:modified>
  <cp:category/>
  <cp:version/>
  <cp:contentType/>
  <cp:contentStatus/>
</cp:coreProperties>
</file>